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9150" tabRatio="942" activeTab="10"/>
  </bookViews>
  <sheets>
    <sheet name="جدول (1) سلسلة " sheetId="1" r:id="rId1"/>
    <sheet name="جدول (2) سلسلة " sheetId="2" r:id="rId2"/>
    <sheet name="ج3 ع خ ج مع" sheetId="3" r:id="rId3"/>
    <sheet name="ج  ع خ ث مع  4" sheetId="4" r:id="rId4"/>
    <sheet name=" 5عام وخاص جاري  " sheetId="5" r:id="rId5"/>
    <sheet name="جدول 6عام جاري " sheetId="6" r:id="rId6"/>
    <sheet name="ج 7 خاص جاري " sheetId="7" r:id="rId7"/>
    <sheet name="جدول 7عام جاري " sheetId="8" state="hidden" r:id="rId8"/>
    <sheet name="ج 8ثابت عام وخاص " sheetId="9" r:id="rId9"/>
    <sheet name="جدول 9 عام ثابت " sheetId="10" r:id="rId10"/>
    <sheet name="خاص ثابت  10 " sheetId="11" r:id="rId11"/>
    <sheet name="Sheet1" sheetId="12" state="hidden" r:id="rId12"/>
    <sheet name="Sheet2" sheetId="13" state="hidden" r:id="rId13"/>
    <sheet name="Sheet3" sheetId="14" r:id="rId14"/>
  </sheets>
  <definedNames>
    <definedName name="_xlnm.Print_Area" localSheetId="4">' 5عام وخاص جاري  '!$A$1:$L$21</definedName>
    <definedName name="_xlnm.Print_Area" localSheetId="12">'Sheet2'!$A$1:$L$23</definedName>
    <definedName name="_xlnm.Print_Area" localSheetId="3">'ج  ع خ ث مع  4'!$A$1:$J$21</definedName>
    <definedName name="_xlnm.Print_Area" localSheetId="6">'ج 7 خاص جاري '!$A$1:$M$21</definedName>
    <definedName name="_xlnm.Print_Area" localSheetId="8">'ج 8ثابت عام وخاص '!$A$1:$M$21</definedName>
    <definedName name="_xlnm.Print_Area" localSheetId="2">'ج3 ع خ ج مع'!$A$1:$J$21</definedName>
    <definedName name="_xlnm.Print_Area" localSheetId="0">'جدول (1) سلسلة '!$A$1:$H$20</definedName>
    <definedName name="_xlnm.Print_Area" localSheetId="1">'جدول (2) سلسلة '!$A$1:$H$19</definedName>
    <definedName name="_xlnm.Print_Area" localSheetId="5">'جدول 6عام جاري '!$A$1:$M$22</definedName>
    <definedName name="_xlnm.Print_Area" localSheetId="7">'جدول 7عام جاري '!$A$1:$M$22</definedName>
    <definedName name="_xlnm.Print_Area" localSheetId="9">'جدول 9 عام ثابت '!$A$1:$M$21</definedName>
    <definedName name="_xlnm.Print_Area" localSheetId="10">'خاص ثابت  10 '!$A$1:$M$21</definedName>
  </definedNames>
  <calcPr fullCalcOnLoad="1"/>
</workbook>
</file>

<file path=xl/comments7.xml><?xml version="1.0" encoding="utf-8"?>
<comments xmlns="http://schemas.openxmlformats.org/spreadsheetml/2006/main">
  <authors>
    <author>Kulcheen Mohammed</author>
  </authors>
  <commentList>
    <comment ref="D16" authorId="0">
      <text>
        <r>
          <rPr>
            <b/>
            <sz val="9"/>
            <rFont val="Tahoma"/>
            <family val="2"/>
          </rPr>
          <t>Kulcheen Mohammed:</t>
        </r>
        <r>
          <rPr>
            <sz val="9"/>
            <rFont val="Tahoma"/>
            <family val="2"/>
          </rPr>
          <t xml:space="preserve">
471777743.1 من الاستثمارية  التشييد </t>
        </r>
      </text>
    </comment>
  </commentList>
</comments>
</file>

<file path=xl/sharedStrings.xml><?xml version="1.0" encoding="utf-8"?>
<sst xmlns="http://schemas.openxmlformats.org/spreadsheetml/2006/main" count="568" uniqueCount="123">
  <si>
    <t xml:space="preserve">الأنشطة الاقتصادية </t>
  </si>
  <si>
    <t xml:space="preserve">الابنية السكنية </t>
  </si>
  <si>
    <t xml:space="preserve">الابنية غير السكنية </t>
  </si>
  <si>
    <t xml:space="preserve">الانشاءات الأخرى </t>
  </si>
  <si>
    <t xml:space="preserve">المكائن والمعدات </t>
  </si>
  <si>
    <t xml:space="preserve">الاثاث </t>
  </si>
  <si>
    <t xml:space="preserve">وسائط النقل </t>
  </si>
  <si>
    <t xml:space="preserve">نباتات وحيوانات </t>
  </si>
  <si>
    <t xml:space="preserve">موجودات اخرى </t>
  </si>
  <si>
    <t xml:space="preserve">المجموع </t>
  </si>
  <si>
    <t>Economic Activities</t>
  </si>
  <si>
    <t>Residential Building</t>
  </si>
  <si>
    <t>Non-Residential Building</t>
  </si>
  <si>
    <t>Furniture</t>
  </si>
  <si>
    <t>Total</t>
  </si>
  <si>
    <t xml:space="preserve">الزراعة  والغابات والصيد وصيد الاسماك  </t>
  </si>
  <si>
    <t xml:space="preserve">Agriculture, Forestry, Hunting &amp; Fishing  </t>
  </si>
  <si>
    <t xml:space="preserve">التعدين والمقالع </t>
  </si>
  <si>
    <t>Mining and Quarrying</t>
  </si>
  <si>
    <t xml:space="preserve">أ - النفط الخام </t>
  </si>
  <si>
    <t>A- Crude oil</t>
  </si>
  <si>
    <t xml:space="preserve">ب - انواع اخرى من التعدين </t>
  </si>
  <si>
    <t>B-Other types of mining</t>
  </si>
  <si>
    <t xml:space="preserve">الصناعة التحويلية </t>
  </si>
  <si>
    <t>Manufacturing Industry</t>
  </si>
  <si>
    <t xml:space="preserve">الكهرباء والماء </t>
  </si>
  <si>
    <t>Electricity and Water</t>
  </si>
  <si>
    <t xml:space="preserve">البناء والتشييد </t>
  </si>
  <si>
    <t>Building and construction</t>
  </si>
  <si>
    <t xml:space="preserve">النقل  والمواصلات والتخزين </t>
  </si>
  <si>
    <t>Transport ,Communications and storage</t>
  </si>
  <si>
    <t xml:space="preserve">تجارة  الجملة والمفرد والمطاعم والفنادق وما شابه </t>
  </si>
  <si>
    <t>Wholesale, retail trade, hotels &amp; others</t>
  </si>
  <si>
    <t xml:space="preserve">البنوك والتأمين  </t>
  </si>
  <si>
    <t>Banks and insurance</t>
  </si>
  <si>
    <t xml:space="preserve">ملكية دور السكن </t>
  </si>
  <si>
    <t>Owenrship of dwellings</t>
  </si>
  <si>
    <t xml:space="preserve">خدمات التنمية الاجتماعية والشخصية </t>
  </si>
  <si>
    <t>Social and personal services</t>
  </si>
  <si>
    <t xml:space="preserve">أ - خدمات التنمية الاجتماعية </t>
  </si>
  <si>
    <t>A- Social services</t>
  </si>
  <si>
    <t xml:space="preserve">ب - الخدمات الشخصية  </t>
  </si>
  <si>
    <t>B- Personal services</t>
  </si>
  <si>
    <t xml:space="preserve">اجمالي تكوين رأس المال الثابت </t>
  </si>
  <si>
    <t xml:space="preserve">الأنشطة  الاقتصادية  </t>
  </si>
  <si>
    <t>القطاع العام</t>
  </si>
  <si>
    <t xml:space="preserve">الاهمية النسبية </t>
  </si>
  <si>
    <t xml:space="preserve">القطاع الخاص </t>
  </si>
  <si>
    <t>Economic activities</t>
  </si>
  <si>
    <t xml:space="preserve">public sector </t>
  </si>
  <si>
    <t>Relative share</t>
  </si>
  <si>
    <t xml:space="preserve">private sector </t>
  </si>
  <si>
    <t xml:space="preserve">الزراعة  والغابات والصيد وصيد الاسماك   </t>
  </si>
  <si>
    <t>الكهرباء والماء</t>
  </si>
  <si>
    <t xml:space="preserve">النقل والاتصالات والتخزين </t>
  </si>
  <si>
    <t>Machines &amp;Equipment</t>
  </si>
  <si>
    <t xml:space="preserve">Machines &amp;Equipment </t>
  </si>
  <si>
    <t>B- Another types of mining</t>
  </si>
  <si>
    <t>Gross fixed capital formation</t>
  </si>
  <si>
    <t>Transport , Communications and storage</t>
  </si>
  <si>
    <t>Gross  fixed capital formation</t>
  </si>
  <si>
    <t>Transport Vehicle</t>
  </si>
  <si>
    <t>plants and Animals</t>
  </si>
  <si>
    <t>Other Assets</t>
  </si>
  <si>
    <t>Other Constructions</t>
  </si>
  <si>
    <t>الابنية السكنية</t>
  </si>
  <si>
    <t xml:space="preserve">الانشطة السلعية </t>
  </si>
  <si>
    <t xml:space="preserve">الانشطة الخدمية </t>
  </si>
  <si>
    <t xml:space="preserve">الانشطة التوزيعية </t>
  </si>
  <si>
    <t xml:space="preserve">الانشطة الثلاث </t>
  </si>
  <si>
    <t>P</t>
  </si>
  <si>
    <t>نسب التغير(%)</t>
  </si>
  <si>
    <t>جدول (1)</t>
  </si>
  <si>
    <t xml:space="preserve">Table (1) </t>
  </si>
  <si>
    <t xml:space="preserve">جدول ( 7 ) </t>
  </si>
  <si>
    <t>Table ( 7 )</t>
  </si>
  <si>
    <t>مديرية الحسابات القومية / الجهاز المركزي للاحصاء / العراق</t>
  </si>
  <si>
    <t>نسبة التغير %</t>
  </si>
  <si>
    <t>الانشطة السلعية</t>
  </si>
  <si>
    <t>الانشطة التوزيعية</t>
  </si>
  <si>
    <t xml:space="preserve">                  مديرية الحسابات القومية / الجهاز المركزي للاحصاء / العراق</t>
  </si>
  <si>
    <t xml:space="preserve">               مديرية الحسابات القومية / الجهاز المركزي للاحصاء / العراق</t>
  </si>
  <si>
    <t xml:space="preserve">      مديرية الحسابات القومية / الجهاز المركزي للاحصاء / العراق</t>
  </si>
  <si>
    <t xml:space="preserve">  مديرية الحسابات القومية / الجهاز المركزي للاحصاء / العراق</t>
  </si>
  <si>
    <t xml:space="preserve"> إجمالي تكوين رأس المال الثابت حسب الأنشطة الاقتصادية  بالأسعار الجارية للمدة (2015-2017)  ( الف دينار)</t>
  </si>
  <si>
    <t xml:space="preserve">Gross fixed capital formation by Economic activities  at current  prices (2015-2017)   (000 ID)                </t>
  </si>
  <si>
    <t xml:space="preserve"> إجمالي تكوين رأس المال الثابت حسب الأنشطة الاقتصادية بالأسعار الثابتة 2007=100 للمدة ( 2015 -2017)  (الف دينار)</t>
  </si>
  <si>
    <t xml:space="preserve">Gross fixed capital formation by Economic activities sector at constant prices (2007=100) (2015-2017) (000 ID)               </t>
  </si>
  <si>
    <t xml:space="preserve"> الاهمية النسبية لإجمالي تكوين رأس المال الثابت حسب الأنشطة الاقتصادية ونوع القطاع بالأسعار الجارية لسنة 2017   (الف دينار)</t>
  </si>
  <si>
    <t xml:space="preserve">Relative share to Gross fixed capital formation by Economic activities at current prices for year 2017   (000ID)            </t>
  </si>
  <si>
    <t xml:space="preserve">                 إجمالي تكوين رأس المال الثابت حسب الأنشطة الاقتصادية ونوع الموجود  بالاسعار الجارية لسنة 2017  (الف دينار )</t>
  </si>
  <si>
    <t xml:space="preserve"> Gross fixed capital formation by Economic Activities and type for assets at current prices for the year 2017     (000ID)          </t>
  </si>
  <si>
    <t>إجمالي تكوين رأس المال الثابت حسب الأنشطة الاقتصادية ونوع الموجود للقطاع العام بالاسعار الجارية لسنة 2017  (الف دينار )</t>
  </si>
  <si>
    <t xml:space="preserve">Gross fixed capital formation by Economic Activities and type of assets for puplic sector at current prices for the year 2017 (000ID)                 </t>
  </si>
  <si>
    <t xml:space="preserve"> اجمالي تكوين رأس المال الثابت حسب الأنشطة الاقتصادية ونوع الموجود  للقطاع الخاص بالاسعار الجارية لسنة 2017 (الف دينار )</t>
  </si>
  <si>
    <t xml:space="preserve"> Gross fixed capital formation by Economic Activities and type of assets for private sector at current prices for the year 2017 (000ID)                 </t>
  </si>
  <si>
    <t xml:space="preserve">الاهمية النسبية لإجمالي تكوين رأس المال الثابت حسب الأنشطة الاقتصادية ونوع القطاع بالأسعار الثابته (2007=100) لسنة 2017 ( الف دينار)     </t>
  </si>
  <si>
    <t xml:space="preserve"> Relative share to Gross fixed capital formation by Economic activities sector at constant prices(2007=100) for year 2017 (million ID)                 </t>
  </si>
  <si>
    <t xml:space="preserve">   إجمالي تكوين رأس المال الثابت حسب الأنشطة الاقتصادية ونوع الموجود  بالاسعار الثابتة (2007=100 ) لسنة 2017    (الف دينار )</t>
  </si>
  <si>
    <t xml:space="preserve"> Gross fixed capital formation by Economic Activities and type of assets at Constant prices  (2007=100) for the 2017 (000ID)               </t>
  </si>
  <si>
    <t xml:space="preserve">       إجمالي تكوين رأس المال الثابت حسب الأنشطة الاقتصادية ونوع الموجود للقطاع العام بالاسعار الثابتة (2007=100 ) لسنة 2017  (الف دينار )</t>
  </si>
  <si>
    <t xml:space="preserve">  Gross fixed capital formation by Economic Activities and type of assets for public at Constant prices (2007=100) for the year 2017  (000ID)             </t>
  </si>
  <si>
    <t>اجمالي تكوين رأس المال الثابت حسب الأنشطة الاقتصادية ونوع الموجود  للقطاع الخاص بالاسعار الثابته (2007=100) لسنة 2017 (الف دينار )</t>
  </si>
  <si>
    <t xml:space="preserve">Gross fixed capital formation by Economic Activities and type of assets for private sector at Constant prices (2007=100) for year 2017 (000ID)                 </t>
  </si>
  <si>
    <t>اخذت نسبة 90% من الانشاءات في البناء والتشييد  واضفتها على الانشاءات في الخدمات الاجتماعية</t>
  </si>
  <si>
    <t xml:space="preserve">                جدول (2)</t>
  </si>
  <si>
    <t>جدول ( 3)</t>
  </si>
  <si>
    <t>Table ( 5 )</t>
  </si>
  <si>
    <t>Table ( 4 )</t>
  </si>
  <si>
    <t xml:space="preserve">    جدول (8) </t>
  </si>
  <si>
    <t>Table (8)</t>
  </si>
  <si>
    <t xml:space="preserve"> Table (9)</t>
  </si>
  <si>
    <t xml:space="preserve"> جدول (9)</t>
  </si>
  <si>
    <t xml:space="preserve">جدول (10) </t>
  </si>
  <si>
    <t xml:space="preserve"> Table (10)</t>
  </si>
  <si>
    <t>Table (3)</t>
  </si>
  <si>
    <t xml:space="preserve">        Table (2)</t>
  </si>
  <si>
    <t>جدول (4)</t>
  </si>
  <si>
    <t xml:space="preserve">  جدول ( 5)</t>
  </si>
  <si>
    <t xml:space="preserve">جدول ( 6 ) </t>
  </si>
  <si>
    <t>Table ( 6 )</t>
  </si>
  <si>
    <t>جدول (7 )</t>
  </si>
  <si>
    <t xml:space="preserve"> Table (7 )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</si>
</sst>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0000E+00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_-;_-@_-"/>
    <numFmt numFmtId="185" formatCode="0.000"/>
    <numFmt numFmtId="186" formatCode="0.00000"/>
    <numFmt numFmtId="187" formatCode="0.000000"/>
    <numFmt numFmtId="188" formatCode="0.0000"/>
    <numFmt numFmtId="189" formatCode="_(* #,##0.000_);_(* \(#,##0.000\);_(* &quot;-&quot;??_);_(@_)"/>
    <numFmt numFmtId="190" formatCode="#,##0.0"/>
    <numFmt numFmtId="191" formatCode="_-* #,##0_-;\-* #,##0_-;_-* &quot;-&quot;??_-;_-@_-"/>
    <numFmt numFmtId="192" formatCode="_-* #,##0.0_-;\-* #,##0.0_-;_-* &quot;-&quot;??_-;_-@_-"/>
    <numFmt numFmtId="193" formatCode="0.0000000"/>
    <numFmt numFmtId="194" formatCode="0.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0000000"/>
    <numFmt numFmtId="200" formatCode="#,##0.000000000"/>
    <numFmt numFmtId="201" formatCode="#,##0.00000000"/>
    <numFmt numFmtId="202" formatCode="#,##0.0000000"/>
    <numFmt numFmtId="203" formatCode="#,##0.000000"/>
    <numFmt numFmtId="204" formatCode="#,##0.00000"/>
    <numFmt numFmtId="205" formatCode="#,##0.0000"/>
    <numFmt numFmtId="206" formatCode="#,##0.000"/>
    <numFmt numFmtId="207" formatCode="_(* #,##0.0000_);_(* \(#,##0.0000\);_(* &quot;-&quot;??_);_(@_)"/>
    <numFmt numFmtId="208" formatCode="_-* #,##0.0_-;_-* #,##0.0\-;_-* &quot;-&quot;?_-;_-@_-"/>
    <numFmt numFmtId="209" formatCode="0.0%"/>
    <numFmt numFmtId="210" formatCode="0.000%"/>
    <numFmt numFmtId="211" formatCode="0.0000E+00"/>
    <numFmt numFmtId="212" formatCode="0.000E+00"/>
    <numFmt numFmtId="213" formatCode="0.0E+00"/>
    <numFmt numFmtId="214" formatCode="0E+00"/>
    <numFmt numFmtId="215" formatCode="_-* #,##0.0_-;_-* #,##0.0\-;_-* &quot;-&quot;??_-;_-@_-"/>
    <numFmt numFmtId="216" formatCode="_-* #,##0_-;_-* #,##0\-;_-* &quot;-&quot;??_-;_-@_-"/>
    <numFmt numFmtId="217" formatCode="_(* #,##0.0_);_(* \(#,##0.0\);_(* &quot;-&quot;?_);_(@_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Simplified Arabic"/>
      <family val="1"/>
    </font>
    <font>
      <sz val="8"/>
      <name val="Arial"/>
      <family val="2"/>
    </font>
    <font>
      <b/>
      <sz val="10"/>
      <name val="Arial (Arabic)"/>
      <family val="2"/>
    </font>
    <font>
      <sz val="10"/>
      <name val="Simplified Arabic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(Arabic)"/>
      <family val="2"/>
    </font>
    <font>
      <b/>
      <sz val="12"/>
      <name val="Simplified Arabic"/>
      <family val="1"/>
    </font>
    <font>
      <b/>
      <sz val="14"/>
      <name val="Simplified Arabic"/>
      <family val="1"/>
    </font>
    <font>
      <b/>
      <sz val="16"/>
      <name val="Simplified Arabic"/>
      <family val="1"/>
    </font>
    <font>
      <sz val="11"/>
      <name val="Arial"/>
      <family val="2"/>
    </font>
    <font>
      <sz val="14"/>
      <name val="Simplified Arabic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Simplified Arabic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center" vertical="center" wrapText="1"/>
    </xf>
    <xf numFmtId="183" fontId="11" fillId="0" borderId="23" xfId="0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90" fontId="11" fillId="0" borderId="25" xfId="42" applyNumberFormat="1" applyFont="1" applyFill="1" applyBorder="1" applyAlignment="1">
      <alignment vertical="center" wrapText="1"/>
    </xf>
    <xf numFmtId="3" fontId="11" fillId="33" borderId="26" xfId="42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182" fontId="3" fillId="0" borderId="0" xfId="42" applyNumberFormat="1" applyFont="1" applyBorder="1" applyAlignment="1">
      <alignment horizontal="center" vertical="center" wrapText="1"/>
    </xf>
    <xf numFmtId="183" fontId="3" fillId="0" borderId="0" xfId="42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11" fillId="33" borderId="29" xfId="0" applyFont="1" applyFill="1" applyBorder="1" applyAlignment="1">
      <alignment horizontal="right" vertical="center" wrapText="1"/>
    </xf>
    <xf numFmtId="0" fontId="11" fillId="33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11" fillId="33" borderId="24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3" fontId="3" fillId="0" borderId="0" xfId="42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right" vertical="center" wrapText="1"/>
    </xf>
    <xf numFmtId="1" fontId="4" fillId="33" borderId="24" xfId="0" applyNumberFormat="1" applyFont="1" applyFill="1" applyBorder="1" applyAlignment="1">
      <alignment horizontal="left" vertical="center" wrapText="1"/>
    </xf>
    <xf numFmtId="190" fontId="11" fillId="0" borderId="31" xfId="42" applyNumberFormat="1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right" vertical="center" wrapText="1"/>
    </xf>
    <xf numFmtId="180" fontId="4" fillId="0" borderId="25" xfId="45" applyNumberFormat="1" applyFont="1" applyFill="1" applyBorder="1" applyAlignment="1">
      <alignment vertical="center" wrapText="1"/>
    </xf>
    <xf numFmtId="183" fontId="5" fillId="0" borderId="0" xfId="45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180" fontId="4" fillId="35" borderId="26" xfId="45" applyNumberFormat="1" applyFont="1" applyFill="1" applyBorder="1" applyAlignment="1">
      <alignment vertical="center" wrapText="1"/>
    </xf>
    <xf numFmtId="183" fontId="5" fillId="0" borderId="0" xfId="42" applyNumberFormat="1" applyFont="1" applyFill="1" applyBorder="1" applyAlignment="1">
      <alignment vertical="center" wrapText="1"/>
    </xf>
    <xf numFmtId="183" fontId="5" fillId="0" borderId="0" xfId="42" applyNumberFormat="1" applyFont="1" applyFill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3" fontId="0" fillId="0" borderId="0" xfId="42" applyNumberFormat="1" applyFont="1" applyAlignment="1">
      <alignment horizontal="left" vertical="center"/>
    </xf>
    <xf numFmtId="183" fontId="0" fillId="0" borderId="0" xfId="42" applyNumberFormat="1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80" fontId="4" fillId="33" borderId="26" xfId="45" applyNumberFormat="1" applyFont="1" applyFill="1" applyBorder="1" applyAlignment="1">
      <alignment vertical="center" wrapText="1"/>
    </xf>
    <xf numFmtId="190" fontId="11" fillId="33" borderId="26" xfId="42" applyNumberFormat="1" applyFont="1" applyFill="1" applyBorder="1" applyAlignment="1">
      <alignment vertical="center" wrapText="1"/>
    </xf>
    <xf numFmtId="190" fontId="3" fillId="0" borderId="25" xfId="42" applyNumberFormat="1" applyFont="1" applyFill="1" applyBorder="1" applyAlignment="1">
      <alignment vertical="center" wrapText="1"/>
    </xf>
    <xf numFmtId="190" fontId="3" fillId="33" borderId="26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textRotation="90" wrapText="1"/>
    </xf>
    <xf numFmtId="190" fontId="11" fillId="0" borderId="13" xfId="42" applyNumberFormat="1" applyFont="1" applyFill="1" applyBorder="1" applyAlignment="1">
      <alignment horizontal="center" vertical="center" wrapText="1"/>
    </xf>
    <xf numFmtId="182" fontId="3" fillId="0" borderId="0" xfId="42" applyNumberFormat="1" applyFont="1" applyFill="1" applyBorder="1" applyAlignment="1">
      <alignment vertical="center" wrapText="1"/>
    </xf>
    <xf numFmtId="0" fontId="10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vertical="center" wrapText="1"/>
      <protection/>
    </xf>
    <xf numFmtId="0" fontId="17" fillId="0" borderId="0" xfId="62" applyFont="1" applyBorder="1" applyAlignment="1">
      <alignment horizontal="center" vertical="center" wrapText="1"/>
      <protection/>
    </xf>
    <xf numFmtId="0" fontId="9" fillId="0" borderId="0" xfId="62" applyFont="1" applyBorder="1" applyAlignment="1">
      <alignment horizontal="center" vertical="center" wrapText="1"/>
      <protection/>
    </xf>
    <xf numFmtId="0" fontId="11" fillId="0" borderId="23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vertical="center" wrapText="1"/>
      <protection/>
    </xf>
    <xf numFmtId="190" fontId="3" fillId="0" borderId="25" xfId="46" applyNumberFormat="1" applyFont="1" applyBorder="1" applyAlignment="1">
      <alignment horizontal="center" vertical="center" wrapText="1"/>
    </xf>
    <xf numFmtId="0" fontId="3" fillId="0" borderId="21" xfId="62" applyFont="1" applyFill="1" applyBorder="1" applyAlignment="1">
      <alignment horizontal="left" vertical="center" wrapText="1"/>
      <protection/>
    </xf>
    <xf numFmtId="3" fontId="10" fillId="0" borderId="0" xfId="46" applyNumberFormat="1" applyFont="1" applyBorder="1" applyAlignment="1">
      <alignment horizontal="center" vertical="center" wrapText="1"/>
    </xf>
    <xf numFmtId="190" fontId="10" fillId="0" borderId="0" xfId="62" applyNumberFormat="1" applyFont="1" applyBorder="1" applyAlignment="1">
      <alignment horizontal="center" vertical="center" wrapText="1"/>
      <protection/>
    </xf>
    <xf numFmtId="4" fontId="5" fillId="0" borderId="0" xfId="62" applyNumberFormat="1" applyFont="1" applyBorder="1" applyAlignment="1">
      <alignment horizontal="center" vertical="center" wrapText="1"/>
      <protection/>
    </xf>
    <xf numFmtId="209" fontId="5" fillId="0" borderId="0" xfId="62" applyNumberFormat="1" applyFont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horizontal="left" vertical="center" wrapText="1"/>
      <protection/>
    </xf>
    <xf numFmtId="180" fontId="10" fillId="0" borderId="0" xfId="62" applyNumberFormat="1" applyFont="1" applyBorder="1" applyAlignment="1">
      <alignment horizontal="center" vertical="center" wrapText="1"/>
      <protection/>
    </xf>
    <xf numFmtId="4" fontId="10" fillId="0" borderId="0" xfId="46" applyNumberFormat="1" applyFont="1" applyBorder="1" applyAlignment="1">
      <alignment horizontal="center" vertical="center" wrapText="1"/>
    </xf>
    <xf numFmtId="0" fontId="3" fillId="0" borderId="11" xfId="62" applyFont="1" applyFill="1" applyBorder="1" applyAlignment="1">
      <alignment vertical="center" wrapText="1"/>
      <protection/>
    </xf>
    <xf numFmtId="0" fontId="3" fillId="0" borderId="15" xfId="62" applyFont="1" applyFill="1" applyBorder="1" applyAlignment="1">
      <alignment vertical="center" wrapText="1"/>
      <protection/>
    </xf>
    <xf numFmtId="0" fontId="3" fillId="0" borderId="16" xfId="62" applyFont="1" applyFill="1" applyBorder="1" applyAlignment="1">
      <alignment horizontal="left" vertical="center" wrapText="1"/>
      <protection/>
    </xf>
    <xf numFmtId="0" fontId="5" fillId="0" borderId="22" xfId="62" applyFont="1" applyFill="1" applyBorder="1" applyAlignment="1">
      <alignment horizontal="center" vertical="center" wrapText="1"/>
      <protection/>
    </xf>
    <xf numFmtId="0" fontId="3" fillId="33" borderId="29" xfId="62" applyFont="1" applyFill="1" applyBorder="1" applyAlignment="1">
      <alignment vertical="center" wrapText="1"/>
      <protection/>
    </xf>
    <xf numFmtId="3" fontId="11" fillId="33" borderId="24" xfId="46" applyNumberFormat="1" applyFont="1" applyFill="1" applyBorder="1" applyAlignment="1">
      <alignment horizontal="left" vertical="center" wrapText="1"/>
    </xf>
    <xf numFmtId="0" fontId="3" fillId="0" borderId="22" xfId="62" applyFont="1" applyFill="1" applyBorder="1" applyAlignment="1">
      <alignment horizontal="center" vertical="center" textRotation="90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3" fontId="5" fillId="0" borderId="0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183" fontId="3" fillId="0" borderId="0" xfId="46" applyNumberFormat="1" applyFont="1" applyFill="1" applyBorder="1" applyAlignment="1">
      <alignment horizontal="center" vertical="center" wrapText="1"/>
    </xf>
    <xf numFmtId="3" fontId="3" fillId="0" borderId="0" xfId="62" applyNumberFormat="1" applyFont="1" applyBorder="1" applyAlignment="1">
      <alignment horizontal="center" vertical="center" wrapText="1"/>
      <protection/>
    </xf>
    <xf numFmtId="183" fontId="5" fillId="0" borderId="0" xfId="46" applyNumberFormat="1" applyFont="1" applyFill="1" applyBorder="1" applyAlignment="1">
      <alignment horizontal="center" vertical="center" wrapText="1"/>
    </xf>
    <xf numFmtId="180" fontId="5" fillId="0" borderId="0" xfId="62" applyNumberFormat="1" applyFont="1" applyFill="1" applyBorder="1" applyAlignment="1">
      <alignment horizontal="center" vertical="center" wrapText="1"/>
      <protection/>
    </xf>
    <xf numFmtId="1" fontId="5" fillId="0" borderId="0" xfId="62" applyNumberFormat="1" applyFont="1" applyFill="1" applyBorder="1" applyAlignment="1">
      <alignment horizontal="center" vertical="center" wrapText="1"/>
      <protection/>
    </xf>
    <xf numFmtId="3" fontId="11" fillId="0" borderId="0" xfId="62" applyNumberFormat="1" applyFont="1" applyFill="1" applyBorder="1" applyAlignment="1">
      <alignment horizontal="center" vertical="center" wrapText="1"/>
      <protection/>
    </xf>
    <xf numFmtId="3" fontId="11" fillId="0" borderId="0" xfId="62" applyNumberFormat="1" applyFont="1" applyFill="1" applyBorder="1" applyAlignment="1">
      <alignment vertical="center" wrapText="1"/>
      <protection/>
    </xf>
    <xf numFmtId="3" fontId="4" fillId="0" borderId="0" xfId="62" applyNumberFormat="1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183" fontId="10" fillId="0" borderId="0" xfId="62" applyNumberFormat="1" applyFont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4" fontId="10" fillId="0" borderId="0" xfId="62" applyNumberFormat="1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top" textRotation="90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11" fillId="0" borderId="23" xfId="62" applyFont="1" applyBorder="1" applyAlignment="1">
      <alignment horizontal="center" vertical="center" wrapText="1"/>
      <protection/>
    </xf>
    <xf numFmtId="0" fontId="11" fillId="0" borderId="23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vertical="center" wrapText="1"/>
      <protection/>
    </xf>
    <xf numFmtId="190" fontId="11" fillId="0" borderId="25" xfId="46" applyNumberFormat="1" applyFont="1" applyBorder="1" applyAlignment="1">
      <alignment vertical="center" wrapText="1"/>
    </xf>
    <xf numFmtId="190" fontId="11" fillId="0" borderId="25" xfId="46" applyNumberFormat="1" applyFont="1" applyFill="1" applyBorder="1" applyAlignment="1">
      <alignment vertical="center" wrapText="1"/>
    </xf>
    <xf numFmtId="0" fontId="11" fillId="0" borderId="21" xfId="62" applyFont="1" applyFill="1" applyBorder="1" applyAlignment="1">
      <alignment vertical="center" wrapText="1"/>
      <protection/>
    </xf>
    <xf numFmtId="0" fontId="11" fillId="0" borderId="12" xfId="62" applyFont="1" applyBorder="1" applyAlignment="1">
      <alignment vertical="center" wrapText="1"/>
      <protection/>
    </xf>
    <xf numFmtId="190" fontId="11" fillId="0" borderId="35" xfId="46" applyNumberFormat="1" applyFont="1" applyBorder="1" applyAlignment="1">
      <alignment vertical="center" wrapText="1"/>
    </xf>
    <xf numFmtId="0" fontId="11" fillId="0" borderId="11" xfId="62" applyFont="1" applyFill="1" applyBorder="1" applyAlignment="1">
      <alignment vertical="center" wrapText="1"/>
      <protection/>
    </xf>
    <xf numFmtId="0" fontId="11" fillId="0" borderId="11" xfId="62" applyFont="1" applyFill="1" applyBorder="1" applyAlignment="1">
      <alignment horizontal="left" vertical="center" wrapText="1"/>
      <protection/>
    </xf>
    <xf numFmtId="3" fontId="11" fillId="0" borderId="35" xfId="46" applyNumberFormat="1" applyFont="1" applyBorder="1" applyAlignment="1">
      <alignment vertical="center" wrapText="1"/>
    </xf>
    <xf numFmtId="0" fontId="12" fillId="0" borderId="11" xfId="62" applyFont="1" applyFill="1" applyBorder="1" applyAlignment="1">
      <alignment vertical="center" wrapText="1"/>
      <protection/>
    </xf>
    <xf numFmtId="0" fontId="11" fillId="34" borderId="12" xfId="62" applyFont="1" applyFill="1" applyBorder="1" applyAlignment="1">
      <alignment vertical="center" wrapText="1"/>
      <protection/>
    </xf>
    <xf numFmtId="190" fontId="11" fillId="34" borderId="35" xfId="46" applyNumberFormat="1" applyFont="1" applyFill="1" applyBorder="1" applyAlignment="1">
      <alignment vertical="center" wrapText="1"/>
    </xf>
    <xf numFmtId="0" fontId="11" fillId="34" borderId="11" xfId="62" applyFont="1" applyFill="1" applyBorder="1" applyAlignment="1">
      <alignment vertical="center" wrapText="1"/>
      <protection/>
    </xf>
    <xf numFmtId="216" fontId="3" fillId="0" borderId="0" xfId="62" applyNumberFormat="1" applyFont="1" applyBorder="1" applyAlignment="1">
      <alignment horizontal="center" vertical="center" wrapText="1"/>
      <protection/>
    </xf>
    <xf numFmtId="0" fontId="3" fillId="36" borderId="0" xfId="62" applyFont="1" applyFill="1" applyBorder="1" applyAlignment="1">
      <alignment horizontal="center" vertical="center" wrapText="1"/>
      <protection/>
    </xf>
    <xf numFmtId="3" fontId="11" fillId="34" borderId="35" xfId="46" applyNumberFormat="1" applyFont="1" applyFill="1" applyBorder="1" applyAlignment="1">
      <alignment vertical="center" wrapText="1"/>
    </xf>
    <xf numFmtId="0" fontId="11" fillId="0" borderId="15" xfId="62" applyFont="1" applyBorder="1" applyAlignment="1">
      <alignment vertical="center" wrapText="1"/>
      <protection/>
    </xf>
    <xf numFmtId="0" fontId="11" fillId="0" borderId="16" xfId="62" applyFont="1" applyFill="1" applyBorder="1" applyAlignment="1">
      <alignment vertical="center" wrapText="1"/>
      <protection/>
    </xf>
    <xf numFmtId="0" fontId="11" fillId="37" borderId="29" xfId="62" applyFont="1" applyFill="1" applyBorder="1" applyAlignment="1">
      <alignment vertical="center" wrapText="1"/>
      <protection/>
    </xf>
    <xf numFmtId="190" fontId="11" fillId="37" borderId="26" xfId="46" applyNumberFormat="1" applyFont="1" applyFill="1" applyBorder="1" applyAlignment="1">
      <alignment vertical="center" wrapText="1"/>
    </xf>
    <xf numFmtId="0" fontId="11" fillId="37" borderId="24" xfId="62" applyFont="1" applyFill="1" applyBorder="1" applyAlignment="1">
      <alignment horizontal="left" vertical="center" wrapText="1"/>
      <protection/>
    </xf>
    <xf numFmtId="0" fontId="5" fillId="0" borderId="22" xfId="62" applyFont="1" applyFill="1" applyBorder="1" applyAlignment="1">
      <alignment horizontal="center" vertical="center" textRotation="90" wrapText="1"/>
      <protection/>
    </xf>
    <xf numFmtId="0" fontId="5" fillId="0" borderId="0" xfId="62" applyFont="1" applyFill="1" applyBorder="1" applyAlignment="1">
      <alignment vertical="center" wrapText="1"/>
      <protection/>
    </xf>
    <xf numFmtId="4" fontId="3" fillId="0" borderId="0" xfId="62" applyNumberFormat="1" applyFont="1" applyBorder="1" applyAlignment="1">
      <alignment horizontal="center" vertical="center" wrapText="1"/>
      <protection/>
    </xf>
    <xf numFmtId="3" fontId="3" fillId="0" borderId="0" xfId="62" applyNumberFormat="1" applyFont="1" applyFill="1" applyBorder="1" applyAlignment="1">
      <alignment horizontal="center" vertical="center" wrapText="1"/>
      <protection/>
    </xf>
    <xf numFmtId="4" fontId="3" fillId="0" borderId="0" xfId="62" applyNumberFormat="1" applyFont="1" applyFill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13" fillId="36" borderId="0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3" fontId="3" fillId="0" borderId="25" xfId="46" applyNumberFormat="1" applyFont="1" applyBorder="1" applyAlignment="1">
      <alignment vertical="center" wrapText="1"/>
    </xf>
    <xf numFmtId="0" fontId="3" fillId="0" borderId="21" xfId="62" applyFont="1" applyFill="1" applyBorder="1" applyAlignment="1">
      <alignment horizontal="left" vertical="center" wrapText="1"/>
      <protection/>
    </xf>
    <xf numFmtId="183" fontId="3" fillId="0" borderId="0" xfId="46" applyNumberFormat="1" applyFont="1" applyBorder="1" applyAlignment="1">
      <alignment horizontal="center" vertical="center" wrapText="1"/>
    </xf>
    <xf numFmtId="0" fontId="3" fillId="0" borderId="11" xfId="62" applyFont="1" applyFill="1" applyBorder="1" applyAlignment="1">
      <alignment horizontal="left" vertical="center" wrapText="1"/>
      <protection/>
    </xf>
    <xf numFmtId="3" fontId="3" fillId="0" borderId="35" xfId="62" applyNumberFormat="1" applyFont="1" applyBorder="1" applyAlignment="1">
      <alignment vertical="center" wrapText="1"/>
      <protection/>
    </xf>
    <xf numFmtId="3" fontId="3" fillId="0" borderId="25" xfId="46" applyNumberFormat="1" applyFont="1" applyFill="1" applyBorder="1" applyAlignment="1">
      <alignment vertical="center" wrapText="1"/>
    </xf>
    <xf numFmtId="0" fontId="3" fillId="0" borderId="11" xfId="62" applyFont="1" applyFill="1" applyBorder="1" applyAlignment="1">
      <alignment vertical="center" wrapText="1"/>
      <protection/>
    </xf>
    <xf numFmtId="0" fontId="3" fillId="33" borderId="0" xfId="62" applyFont="1" applyFill="1" applyBorder="1" applyAlignment="1">
      <alignment horizontal="center" vertical="center" wrapText="1"/>
      <protection/>
    </xf>
    <xf numFmtId="3" fontId="3" fillId="0" borderId="31" xfId="46" applyNumberFormat="1" applyFont="1" applyBorder="1" applyAlignment="1">
      <alignment vertical="center" wrapText="1"/>
    </xf>
    <xf numFmtId="0" fontId="3" fillId="0" borderId="16" xfId="62" applyFont="1" applyFill="1" applyBorder="1" applyAlignment="1">
      <alignment horizontal="left" vertical="center" wrapText="1"/>
      <protection/>
    </xf>
    <xf numFmtId="3" fontId="3" fillId="33" borderId="26" xfId="46" applyNumberFormat="1" applyFont="1" applyFill="1" applyBorder="1" applyAlignment="1">
      <alignment vertical="center" wrapText="1"/>
    </xf>
    <xf numFmtId="0" fontId="3" fillId="33" borderId="24" xfId="62" applyFont="1" applyFill="1" applyBorder="1" applyAlignment="1">
      <alignment horizontal="left" vertical="center" wrapText="1"/>
      <protection/>
    </xf>
    <xf numFmtId="183" fontId="3" fillId="36" borderId="0" xfId="46" applyNumberFormat="1" applyFont="1" applyFill="1" applyBorder="1" applyAlignment="1">
      <alignment horizontal="center" vertical="center" wrapText="1"/>
    </xf>
    <xf numFmtId="0" fontId="10" fillId="0" borderId="22" xfId="62" applyFont="1" applyFill="1" applyBorder="1" applyAlignment="1">
      <alignment horizontal="center" vertical="center" textRotation="90" wrapText="1"/>
      <protection/>
    </xf>
    <xf numFmtId="183" fontId="61" fillId="36" borderId="0" xfId="62" applyNumberFormat="1" applyFont="1" applyFill="1" applyBorder="1" applyAlignment="1">
      <alignment horizontal="center" vertical="center" wrapText="1"/>
      <protection/>
    </xf>
    <xf numFmtId="183" fontId="3" fillId="0" borderId="0" xfId="62" applyNumberFormat="1" applyFont="1" applyFill="1" applyBorder="1" applyAlignment="1">
      <alignment horizontal="center" vertical="center" wrapText="1"/>
      <protection/>
    </xf>
    <xf numFmtId="183" fontId="4" fillId="0" borderId="25" xfId="45" applyNumberFormat="1" applyFont="1" applyFill="1" applyBorder="1" applyAlignment="1">
      <alignment vertical="center" wrapText="1"/>
    </xf>
    <xf numFmtId="183" fontId="4" fillId="0" borderId="31" xfId="45" applyNumberFormat="1" applyFont="1" applyFill="1" applyBorder="1" applyAlignment="1">
      <alignment vertical="center" wrapText="1"/>
    </xf>
    <xf numFmtId="183" fontId="5" fillId="33" borderId="29" xfId="45" applyNumberFormat="1" applyFont="1" applyFill="1" applyBorder="1" applyAlignment="1">
      <alignment vertical="center" wrapText="1"/>
    </xf>
    <xf numFmtId="182" fontId="5" fillId="0" borderId="0" xfId="42" applyNumberFormat="1" applyFont="1" applyFill="1" applyBorder="1" applyAlignment="1">
      <alignment horizontal="center" vertical="center" wrapText="1"/>
    </xf>
    <xf numFmtId="182" fontId="5" fillId="0" borderId="0" xfId="42" applyNumberFormat="1" applyFont="1" applyFill="1" applyBorder="1" applyAlignment="1">
      <alignment vertical="center" wrapText="1"/>
    </xf>
    <xf numFmtId="3" fontId="11" fillId="0" borderId="0" xfId="62" applyNumberFormat="1" applyFont="1" applyFill="1" applyBorder="1" applyAlignment="1">
      <alignment horizontal="center" vertical="center" wrapText="1"/>
      <protection/>
    </xf>
    <xf numFmtId="183" fontId="10" fillId="0" borderId="0" xfId="46" applyNumberFormat="1" applyFont="1" applyFill="1" applyBorder="1" applyAlignment="1">
      <alignment horizontal="center" vertical="center" wrapText="1"/>
    </xf>
    <xf numFmtId="3" fontId="10" fillId="0" borderId="0" xfId="62" applyNumberFormat="1" applyFont="1" applyFill="1" applyBorder="1" applyAlignment="1">
      <alignment horizontal="center" vertical="center" wrapText="1"/>
      <protection/>
    </xf>
    <xf numFmtId="183" fontId="10" fillId="0" borderId="0" xfId="62" applyNumberFormat="1" applyFont="1" applyFill="1" applyBorder="1" applyAlignment="1">
      <alignment horizontal="center" vertical="center" wrapText="1"/>
      <protection/>
    </xf>
    <xf numFmtId="182" fontId="3" fillId="33" borderId="29" xfId="42" applyNumberFormat="1" applyFont="1" applyFill="1" applyBorder="1" applyAlignment="1">
      <alignment vertical="center" wrapText="1"/>
    </xf>
    <xf numFmtId="0" fontId="61" fillId="0" borderId="0" xfId="62" applyFont="1" applyFill="1" applyBorder="1" applyAlignment="1">
      <alignment horizontal="center" vertical="center" wrapText="1"/>
      <protection/>
    </xf>
    <xf numFmtId="190" fontId="3" fillId="0" borderId="0" xfId="62" applyNumberFormat="1" applyFont="1" applyBorder="1" applyAlignment="1">
      <alignment horizontal="center" vertical="center" wrapText="1"/>
      <protection/>
    </xf>
    <xf numFmtId="183" fontId="11" fillId="0" borderId="25" xfId="42" applyNumberFormat="1" applyFont="1" applyFill="1" applyBorder="1" applyAlignment="1">
      <alignment vertical="center" wrapText="1"/>
    </xf>
    <xf numFmtId="183" fontId="11" fillId="33" borderId="26" xfId="42" applyNumberFormat="1" applyFont="1" applyFill="1" applyBorder="1" applyAlignment="1">
      <alignment vertical="center" wrapText="1"/>
    </xf>
    <xf numFmtId="190" fontId="3" fillId="33" borderId="2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vertical="center" wrapText="1"/>
    </xf>
    <xf numFmtId="180" fontId="3" fillId="0" borderId="0" xfId="42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90" fontId="5" fillId="0" borderId="0" xfId="0" applyNumberFormat="1" applyFont="1" applyFill="1" applyBorder="1" applyAlignment="1">
      <alignment horizontal="center" vertical="center" wrapText="1"/>
    </xf>
    <xf numFmtId="183" fontId="5" fillId="33" borderId="29" xfId="45" applyNumberFormat="1" applyFont="1" applyFill="1" applyBorder="1" applyAlignment="1">
      <alignment vertical="center" wrapText="1"/>
    </xf>
    <xf numFmtId="183" fontId="5" fillId="33" borderId="26" xfId="45" applyNumberFormat="1" applyFont="1" applyFill="1" applyBorder="1" applyAlignment="1">
      <alignment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textRotation="90" wrapText="1"/>
    </xf>
    <xf numFmtId="0" fontId="3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top" textRotation="90" wrapText="1"/>
    </xf>
    <xf numFmtId="183" fontId="5" fillId="0" borderId="0" xfId="46" applyNumberFormat="1" applyFont="1" applyFill="1" applyBorder="1" applyAlignment="1">
      <alignment horizontal="center" vertical="center" wrapText="1"/>
    </xf>
    <xf numFmtId="190" fontId="19" fillId="0" borderId="0" xfId="62" applyNumberFormat="1" applyFont="1" applyFill="1" applyBorder="1" applyAlignment="1">
      <alignment horizontal="right" vertical="center" wrapText="1"/>
      <protection/>
    </xf>
    <xf numFmtId="0" fontId="18" fillId="0" borderId="22" xfId="62" applyFont="1" applyFill="1" applyBorder="1" applyAlignment="1">
      <alignment horizontal="center" vertical="top" textRotation="90" wrapText="1"/>
      <protection/>
    </xf>
    <xf numFmtId="0" fontId="19" fillId="0" borderId="0" xfId="62" applyFont="1" applyFill="1" applyBorder="1" applyAlignment="1">
      <alignment horizontal="center" vertical="center" wrapText="1"/>
      <protection/>
    </xf>
    <xf numFmtId="0" fontId="18" fillId="0" borderId="36" xfId="62" applyFont="1" applyFill="1" applyBorder="1" applyAlignment="1">
      <alignment horizontal="center" vertical="center" wrapText="1"/>
      <protection/>
    </xf>
    <xf numFmtId="0" fontId="11" fillId="0" borderId="39" xfId="62" applyFont="1" applyFill="1" applyBorder="1" applyAlignment="1">
      <alignment horizontal="right" vertical="center" wrapText="1"/>
      <protection/>
    </xf>
    <xf numFmtId="0" fontId="11" fillId="0" borderId="40" xfId="62" applyFont="1" applyFill="1" applyBorder="1" applyAlignment="1">
      <alignment horizontal="right" vertical="center" wrapText="1"/>
      <protection/>
    </xf>
    <xf numFmtId="0" fontId="3" fillId="0" borderId="41" xfId="62" applyFont="1" applyFill="1" applyBorder="1" applyAlignment="1">
      <alignment horizontal="left" vertical="center" wrapText="1"/>
      <protection/>
    </xf>
    <xf numFmtId="0" fontId="3" fillId="0" borderId="42" xfId="62" applyFont="1" applyFill="1" applyBorder="1" applyAlignment="1">
      <alignment horizontal="left" vertical="center" wrapText="1"/>
      <protection/>
    </xf>
    <xf numFmtId="183" fontId="3" fillId="0" borderId="0" xfId="46" applyNumberFormat="1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vertical="center" wrapText="1"/>
      <protection/>
    </xf>
    <xf numFmtId="0" fontId="5" fillId="0" borderId="34" xfId="62" applyFont="1" applyFill="1" applyBorder="1" applyAlignment="1">
      <alignment horizontal="center" vertical="center" wrapText="1"/>
      <protection/>
    </xf>
    <xf numFmtId="3" fontId="3" fillId="0" borderId="0" xfId="62" applyNumberFormat="1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top" textRotation="90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10" fillId="0" borderId="36" xfId="62" applyFont="1" applyFill="1" applyBorder="1" applyAlignment="1">
      <alignment horizontal="center" vertical="center" wrapText="1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37" xfId="62" applyFont="1" applyFill="1" applyBorder="1" applyAlignment="1">
      <alignment horizontal="center" vertical="center" wrapText="1"/>
      <protection/>
    </xf>
    <xf numFmtId="0" fontId="3" fillId="0" borderId="38" xfId="62" applyFont="1" applyFill="1" applyBorder="1" applyAlignment="1">
      <alignment horizontal="center" vertical="center" wrapText="1"/>
      <protection/>
    </xf>
    <xf numFmtId="0" fontId="15" fillId="0" borderId="0" xfId="62" applyFont="1" applyFill="1" applyBorder="1" applyAlignment="1">
      <alignment horizontal="center" vertical="center" wrapText="1"/>
      <protection/>
    </xf>
    <xf numFmtId="0" fontId="14" fillId="0" borderId="36" xfId="62" applyFont="1" applyFill="1" applyBorder="1" applyAlignment="1">
      <alignment horizontal="center" vertical="center" wrapText="1"/>
      <protection/>
    </xf>
    <xf numFmtId="0" fontId="11" fillId="0" borderId="39" xfId="62" applyFont="1" applyFill="1" applyBorder="1" applyAlignment="1">
      <alignment horizontal="center" vertical="center" wrapText="1"/>
      <protection/>
    </xf>
    <xf numFmtId="0" fontId="11" fillId="0" borderId="40" xfId="62" applyFont="1" applyFill="1" applyBorder="1" applyAlignment="1">
      <alignment horizontal="center" vertical="center" wrapText="1"/>
      <protection/>
    </xf>
    <xf numFmtId="0" fontId="3" fillId="0" borderId="34" xfId="62" applyFont="1" applyFill="1" applyBorder="1" applyAlignment="1">
      <alignment horizontal="center" vertical="center" wrapText="1"/>
      <protection/>
    </xf>
    <xf numFmtId="0" fontId="3" fillId="0" borderId="43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urrency" xfId="47"/>
    <cellStyle name="Currency [0]" xfId="48"/>
    <cellStyle name="Currency 2" xfId="49"/>
    <cellStyle name="Currency 3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عملة [0]_تكوين  1997  جاري  " xfId="70"/>
    <cellStyle name="عملة_تكوين  1997  جاري  " xfId="71"/>
    <cellStyle name="فاصلة [0]_تكوين  1997  جاري  " xfId="72"/>
    <cellStyle name="فاصلة_تكوين  1997  جاري  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09325"/>
          <c:w val="0.61975"/>
          <c:h val="0.67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Sheet2!$K$1:$K$3</c:f>
              <c:strCache/>
            </c:strRef>
          </c:cat>
          <c:val>
            <c:numRef>
              <c:f>Sheet2!$L$1:$L$3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25"/>
          <c:y val="0.82825"/>
          <c:w val="0.71125"/>
          <c:h val="0.1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17</xdr:row>
      <xdr:rowOff>0</xdr:rowOff>
    </xdr:from>
    <xdr:to>
      <xdr:col>19</xdr:col>
      <xdr:colOff>123825</xdr:colOff>
      <xdr:row>17</xdr:row>
      <xdr:rowOff>333375</xdr:rowOff>
    </xdr:to>
    <xdr:pic>
      <xdr:nvPicPr>
        <xdr:cNvPr id="1" name="ch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0" y="8810625"/>
          <a:ext cx="454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5</xdr:row>
      <xdr:rowOff>95250</xdr:rowOff>
    </xdr:from>
    <xdr:to>
      <xdr:col>11</xdr:col>
      <xdr:colOff>619125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561975" y="1171575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9">
    <tabColor indexed="13"/>
  </sheetPr>
  <dimension ref="A1:L34"/>
  <sheetViews>
    <sheetView rightToLeft="1" view="pageBreakPreview" zoomScale="115" zoomScaleNormal="120" zoomScaleSheetLayoutView="115" workbookViewId="0" topLeftCell="A1">
      <selection activeCell="A1" sqref="A1:A11"/>
    </sheetView>
  </sheetViews>
  <sheetFormatPr defaultColWidth="9.140625" defaultRowHeight="30" customHeight="1"/>
  <cols>
    <col min="1" max="1" width="7.8515625" style="6" customWidth="1"/>
    <col min="2" max="2" width="3.57421875" style="6" customWidth="1"/>
    <col min="3" max="3" width="24.00390625" style="6" customWidth="1"/>
    <col min="4" max="6" width="17.421875" style="4" customWidth="1"/>
    <col min="7" max="7" width="14.140625" style="4" customWidth="1"/>
    <col min="8" max="8" width="27.140625" style="6" customWidth="1"/>
    <col min="9" max="9" width="14.7109375" style="6" customWidth="1"/>
    <col min="10" max="10" width="15.00390625" style="6" bestFit="1" customWidth="1"/>
    <col min="11" max="11" width="12.8515625" style="6" customWidth="1"/>
    <col min="12" max="12" width="11.57421875" style="6" bestFit="1" customWidth="1"/>
    <col min="13" max="16384" width="9.140625" style="6" customWidth="1"/>
  </cols>
  <sheetData>
    <row r="1" spans="1:8" ht="21.75" customHeight="1">
      <c r="A1" s="290" t="s">
        <v>76</v>
      </c>
      <c r="C1" s="291" t="s">
        <v>84</v>
      </c>
      <c r="D1" s="291"/>
      <c r="E1" s="291"/>
      <c r="F1" s="291"/>
      <c r="G1" s="291"/>
      <c r="H1" s="291"/>
    </row>
    <row r="2" spans="1:8" ht="15.75" customHeight="1">
      <c r="A2" s="290"/>
      <c r="C2" s="82" t="s">
        <v>72</v>
      </c>
      <c r="D2" s="6"/>
      <c r="E2" s="6"/>
      <c r="F2" s="6"/>
      <c r="G2" s="6"/>
      <c r="H2" s="76" t="s">
        <v>73</v>
      </c>
    </row>
    <row r="3" spans="1:8" ht="21.75" customHeight="1" thickBot="1">
      <c r="A3" s="290"/>
      <c r="C3" s="292" t="s">
        <v>85</v>
      </c>
      <c r="D3" s="292"/>
      <c r="E3" s="292"/>
      <c r="F3" s="292"/>
      <c r="G3" s="292"/>
      <c r="H3" s="292"/>
    </row>
    <row r="4" spans="1:10" ht="28.5" customHeight="1" thickBot="1" thickTop="1">
      <c r="A4" s="290"/>
      <c r="C4" s="77" t="s">
        <v>44</v>
      </c>
      <c r="D4" s="78">
        <v>2015</v>
      </c>
      <c r="E4" s="78">
        <v>2016</v>
      </c>
      <c r="F4" s="78">
        <v>2017</v>
      </c>
      <c r="G4" s="78" t="s">
        <v>77</v>
      </c>
      <c r="H4" s="78" t="s">
        <v>48</v>
      </c>
      <c r="J4" s="27"/>
    </row>
    <row r="5" spans="1:12" ht="32.25" customHeight="1" thickTop="1">
      <c r="A5" s="290"/>
      <c r="C5" s="37" t="s">
        <v>52</v>
      </c>
      <c r="D5" s="268">
        <v>213445203.70899996</v>
      </c>
      <c r="E5" s="268">
        <v>278426790.198</v>
      </c>
      <c r="F5" s="268">
        <v>732790203.8371999</v>
      </c>
      <c r="G5" s="148">
        <f>(((E5/D5)-1)*100)</f>
        <v>30.444153984173173</v>
      </c>
      <c r="H5" s="38" t="s">
        <v>16</v>
      </c>
      <c r="I5" s="149"/>
      <c r="L5" s="12"/>
    </row>
    <row r="6" spans="1:12" ht="24.75" customHeight="1">
      <c r="A6" s="290"/>
      <c r="C6" s="39" t="s">
        <v>17</v>
      </c>
      <c r="D6" s="268">
        <v>28869107382.818</v>
      </c>
      <c r="E6" s="268">
        <v>15732636790.565285</v>
      </c>
      <c r="F6" s="268">
        <v>11839502390.082</v>
      </c>
      <c r="G6" s="148">
        <f aca="true" t="shared" si="0" ref="G6:G18">(((E6/D6)-1)*100)</f>
        <v>-45.50355651131471</v>
      </c>
      <c r="H6" s="40" t="s">
        <v>18</v>
      </c>
      <c r="I6" s="149"/>
      <c r="J6" s="151"/>
      <c r="L6" s="12"/>
    </row>
    <row r="7" spans="1:12" ht="21.75" customHeight="1">
      <c r="A7" s="290"/>
      <c r="C7" s="39" t="s">
        <v>19</v>
      </c>
      <c r="D7" s="268">
        <v>28854381971</v>
      </c>
      <c r="E7" s="268">
        <v>15004590110.92</v>
      </c>
      <c r="F7" s="268">
        <v>11822568271.936</v>
      </c>
      <c r="G7" s="148">
        <f t="shared" si="0"/>
        <v>-47.998920489787956</v>
      </c>
      <c r="H7" s="40" t="s">
        <v>20</v>
      </c>
      <c r="I7" s="149"/>
      <c r="L7" s="12"/>
    </row>
    <row r="8" spans="1:12" ht="27.75" customHeight="1">
      <c r="A8" s="290"/>
      <c r="C8" s="39" t="s">
        <v>21</v>
      </c>
      <c r="D8" s="268">
        <v>14725411.818</v>
      </c>
      <c r="E8" s="268">
        <v>728046679.6452843</v>
      </c>
      <c r="F8" s="268">
        <v>16934118.146</v>
      </c>
      <c r="G8" s="148">
        <f t="shared" si="0"/>
        <v>4844.151570384856</v>
      </c>
      <c r="H8" s="40" t="s">
        <v>57</v>
      </c>
      <c r="I8" s="149"/>
      <c r="L8" s="12"/>
    </row>
    <row r="9" spans="1:12" ht="26.25" customHeight="1">
      <c r="A9" s="290"/>
      <c r="C9" s="39" t="s">
        <v>23</v>
      </c>
      <c r="D9" s="268">
        <v>851661641.5195998</v>
      </c>
      <c r="E9" s="268">
        <v>2356605522.30135</v>
      </c>
      <c r="F9" s="268">
        <v>3915837135.1299996</v>
      </c>
      <c r="G9" s="148">
        <f t="shared" si="0"/>
        <v>176.7067820615373</v>
      </c>
      <c r="H9" s="40" t="s">
        <v>24</v>
      </c>
      <c r="I9" s="149"/>
      <c r="L9" s="12"/>
    </row>
    <row r="10" spans="1:12" ht="22.5" customHeight="1">
      <c r="A10" s="290"/>
      <c r="C10" s="39" t="s">
        <v>53</v>
      </c>
      <c r="D10" s="268">
        <v>1754489790.633</v>
      </c>
      <c r="E10" s="268">
        <v>3767908841.7020006</v>
      </c>
      <c r="F10" s="268">
        <v>3850385501.341399</v>
      </c>
      <c r="G10" s="148">
        <f t="shared" si="0"/>
        <v>114.75809445107012</v>
      </c>
      <c r="H10" s="40" t="s">
        <v>26</v>
      </c>
      <c r="I10" s="149"/>
      <c r="L10" s="12"/>
    </row>
    <row r="11" spans="1:12" ht="23.25" customHeight="1">
      <c r="A11" s="290"/>
      <c r="C11" s="39" t="s">
        <v>27</v>
      </c>
      <c r="D11" s="268">
        <v>1309791315.224</v>
      </c>
      <c r="E11" s="268">
        <v>2483629494.250999</v>
      </c>
      <c r="F11" s="268">
        <v>480798474.1639999</v>
      </c>
      <c r="G11" s="148">
        <f t="shared" si="0"/>
        <v>89.62024449110426</v>
      </c>
      <c r="H11" s="40" t="s">
        <v>28</v>
      </c>
      <c r="I11" s="149"/>
      <c r="L11" s="12"/>
    </row>
    <row r="12" spans="1:12" ht="27.75" customHeight="1">
      <c r="A12" s="25"/>
      <c r="C12" s="39" t="s">
        <v>54</v>
      </c>
      <c r="D12" s="268">
        <v>4941799766.657001</v>
      </c>
      <c r="E12" s="268">
        <v>2513684204.313594</v>
      </c>
      <c r="F12" s="268">
        <v>265220816.01799998</v>
      </c>
      <c r="G12" s="148">
        <f t="shared" si="0"/>
        <v>-49.13423604748688</v>
      </c>
      <c r="H12" s="41" t="s">
        <v>30</v>
      </c>
      <c r="I12" s="149"/>
      <c r="L12" s="12"/>
    </row>
    <row r="13" spans="1:12" ht="34.5" customHeight="1">
      <c r="A13" s="25"/>
      <c r="C13" s="39" t="s">
        <v>31</v>
      </c>
      <c r="D13" s="268">
        <v>1675906908.0286</v>
      </c>
      <c r="E13" s="268">
        <v>2979386725.6762123</v>
      </c>
      <c r="F13" s="268">
        <v>891614067.052</v>
      </c>
      <c r="G13" s="148">
        <f t="shared" si="0"/>
        <v>77.77757889791859</v>
      </c>
      <c r="H13" s="42" t="s">
        <v>32</v>
      </c>
      <c r="I13" s="149"/>
      <c r="L13" s="12"/>
    </row>
    <row r="14" spans="1:12" ht="21" customHeight="1">
      <c r="A14" s="25"/>
      <c r="C14" s="39" t="s">
        <v>33</v>
      </c>
      <c r="D14" s="268">
        <v>180084058</v>
      </c>
      <c r="E14" s="268">
        <v>138383498</v>
      </c>
      <c r="F14" s="268">
        <v>146851081.47833002</v>
      </c>
      <c r="G14" s="148">
        <f t="shared" si="0"/>
        <v>-23.156164106430786</v>
      </c>
      <c r="H14" s="40" t="s">
        <v>34</v>
      </c>
      <c r="I14" s="149"/>
      <c r="L14" s="12"/>
    </row>
    <row r="15" spans="1:12" ht="22.5" customHeight="1">
      <c r="A15" s="25"/>
      <c r="C15" s="39" t="s">
        <v>35</v>
      </c>
      <c r="D15" s="268">
        <v>4073115500</v>
      </c>
      <c r="E15" s="268">
        <v>4419923000</v>
      </c>
      <c r="F15" s="268">
        <v>6150880535</v>
      </c>
      <c r="G15" s="148">
        <f t="shared" si="0"/>
        <v>8.514551085035515</v>
      </c>
      <c r="H15" s="40" t="s">
        <v>36</v>
      </c>
      <c r="I15" s="149"/>
      <c r="L15" s="12"/>
    </row>
    <row r="16" spans="1:12" ht="24" customHeight="1">
      <c r="A16" s="25"/>
      <c r="C16" s="39" t="s">
        <v>37</v>
      </c>
      <c r="D16" s="268">
        <v>6780693437.062092</v>
      </c>
      <c r="E16" s="268">
        <v>5045052333.296002</v>
      </c>
      <c r="F16" s="268">
        <v>4056108377.3804007</v>
      </c>
      <c r="G16" s="148">
        <f t="shared" si="0"/>
        <v>-25.59680834823437</v>
      </c>
      <c r="H16" s="40" t="s">
        <v>38</v>
      </c>
      <c r="I16" s="149"/>
      <c r="L16" s="12"/>
    </row>
    <row r="17" spans="1:12" ht="26.25" customHeight="1">
      <c r="A17" s="25"/>
      <c r="C17" s="39" t="s">
        <v>39</v>
      </c>
      <c r="D17" s="268">
        <v>3036888292.070359</v>
      </c>
      <c r="E17" s="268">
        <v>1982248978.9530025</v>
      </c>
      <c r="F17" s="268">
        <v>3259140268.8848004</v>
      </c>
      <c r="G17" s="148">
        <f t="shared" si="0"/>
        <v>-34.7276294577951</v>
      </c>
      <c r="H17" s="40" t="s">
        <v>40</v>
      </c>
      <c r="I17" s="149"/>
      <c r="L17" s="12"/>
    </row>
    <row r="18" spans="1:12" ht="24.75" customHeight="1" thickBot="1">
      <c r="A18" s="25"/>
      <c r="C18" s="43" t="s">
        <v>41</v>
      </c>
      <c r="D18" s="268">
        <v>3743805144.991733</v>
      </c>
      <c r="E18" s="269">
        <v>3062803354.3429966</v>
      </c>
      <c r="F18" s="269">
        <v>796968108.4956</v>
      </c>
      <c r="G18" s="148">
        <f t="shared" si="0"/>
        <v>-18.190097087711553</v>
      </c>
      <c r="H18" s="44" t="s">
        <v>42</v>
      </c>
      <c r="I18" s="149"/>
      <c r="L18" s="12"/>
    </row>
    <row r="19" spans="1:12" ht="33" customHeight="1" thickBot="1">
      <c r="A19" s="25"/>
      <c r="C19" s="101" t="s">
        <v>43</v>
      </c>
      <c r="D19" s="270">
        <v>50650095003.65129</v>
      </c>
      <c r="E19" s="270">
        <v>39715637200.30344</v>
      </c>
      <c r="F19" s="270">
        <v>32329988581.483334</v>
      </c>
      <c r="G19" s="152">
        <f>((E19/D19)-1)*100</f>
        <v>-21.588227628318577</v>
      </c>
      <c r="H19" s="29" t="s">
        <v>58</v>
      </c>
      <c r="I19" s="149"/>
      <c r="L19" s="12"/>
    </row>
    <row r="20" spans="1:8" ht="20.25" customHeight="1" thickTop="1">
      <c r="A20" s="102">
        <v>6</v>
      </c>
      <c r="C20" s="293"/>
      <c r="D20" s="293"/>
      <c r="E20" s="293"/>
      <c r="F20" s="293"/>
      <c r="G20" s="293"/>
      <c r="H20" s="293"/>
    </row>
    <row r="21" spans="4:6" ht="30" customHeight="1">
      <c r="D21" s="150"/>
      <c r="E21" s="150"/>
      <c r="F21" s="150"/>
    </row>
    <row r="22" spans="3:6" ht="30" customHeight="1">
      <c r="C22" s="4"/>
      <c r="D22" s="153"/>
      <c r="E22" s="153"/>
      <c r="F22" s="153"/>
    </row>
    <row r="23" spans="3:6" ht="30" customHeight="1">
      <c r="C23" s="153"/>
      <c r="D23" s="153"/>
      <c r="E23" s="153"/>
      <c r="F23" s="153"/>
    </row>
    <row r="24" ht="30" customHeight="1">
      <c r="C24" s="4"/>
    </row>
    <row r="25" ht="30" customHeight="1">
      <c r="C25" s="4"/>
    </row>
    <row r="31" ht="30" customHeight="1">
      <c r="C31" s="6" t="s">
        <v>69</v>
      </c>
    </row>
    <row r="32" ht="30" customHeight="1">
      <c r="C32" s="6" t="s">
        <v>66</v>
      </c>
    </row>
    <row r="33" ht="30" customHeight="1">
      <c r="C33" s="6" t="s">
        <v>67</v>
      </c>
    </row>
    <row r="34" ht="30" customHeight="1">
      <c r="C34" s="6" t="s">
        <v>68</v>
      </c>
    </row>
  </sheetData>
  <sheetProtection/>
  <mergeCells count="4">
    <mergeCell ref="A1:A11"/>
    <mergeCell ref="C1:H1"/>
    <mergeCell ref="C3:H3"/>
    <mergeCell ref="C20:H20"/>
  </mergeCells>
  <printOptions horizontalCentered="1"/>
  <pageMargins left="0.38" right="0.31496062992125984" top="0.7086614173228347" bottom="0.5511811023622047" header="0.35433070866141736" footer="0.31496062992125984"/>
  <pageSetup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ule____13">
    <tabColor theme="6" tint="-0.24997000396251678"/>
  </sheetPr>
  <dimension ref="A1:AA72"/>
  <sheetViews>
    <sheetView rightToLeft="1" zoomScaleSheetLayoutView="80" workbookViewId="0" topLeftCell="A13">
      <selection activeCell="L22" sqref="L22"/>
    </sheetView>
  </sheetViews>
  <sheetFormatPr defaultColWidth="15.00390625" defaultRowHeight="12.75"/>
  <cols>
    <col min="1" max="1" width="5.57421875" style="1" customWidth="1"/>
    <col min="2" max="2" width="3.57421875" style="1" customWidth="1"/>
    <col min="3" max="3" width="20.00390625" style="7" customWidth="1"/>
    <col min="4" max="4" width="13.7109375" style="1" bestFit="1" customWidth="1"/>
    <col min="5" max="5" width="16.00390625" style="1" bestFit="1" customWidth="1"/>
    <col min="6" max="6" width="17.28125" style="1" customWidth="1"/>
    <col min="7" max="7" width="16.00390625" style="1" bestFit="1" customWidth="1"/>
    <col min="8" max="8" width="14.7109375" style="1" customWidth="1"/>
    <col min="9" max="9" width="15.140625" style="1" customWidth="1"/>
    <col min="10" max="10" width="13.00390625" style="1" customWidth="1"/>
    <col min="11" max="11" width="14.140625" style="1" customWidth="1"/>
    <col min="12" max="12" width="17.28125" style="1" bestFit="1" customWidth="1"/>
    <col min="13" max="13" width="23.57421875" style="1" customWidth="1"/>
    <col min="14" max="14" width="17.28125" style="1" bestFit="1" customWidth="1"/>
    <col min="15" max="15" width="16.28125" style="1" bestFit="1" customWidth="1"/>
    <col min="16" max="16384" width="15.00390625" style="1" customWidth="1"/>
  </cols>
  <sheetData>
    <row r="1" spans="1:13" ht="27.75" customHeight="1">
      <c r="A1" s="313" t="s">
        <v>82</v>
      </c>
      <c r="B1" s="6"/>
      <c r="C1" s="352" t="s">
        <v>100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24" customHeight="1">
      <c r="A2" s="313"/>
      <c r="B2" s="6"/>
      <c r="C2" s="83" t="s">
        <v>112</v>
      </c>
      <c r="D2" s="74"/>
      <c r="E2" s="74"/>
      <c r="F2" s="74"/>
      <c r="G2" s="74"/>
      <c r="H2" s="74"/>
      <c r="I2" s="74"/>
      <c r="J2" s="74"/>
      <c r="K2" s="74"/>
      <c r="L2" s="74"/>
      <c r="M2" s="81" t="s">
        <v>111</v>
      </c>
    </row>
    <row r="3" spans="1:27" ht="41.25" customHeight="1" thickBot="1">
      <c r="A3" s="313"/>
      <c r="B3" s="6"/>
      <c r="C3" s="346" t="s">
        <v>101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0.75" customHeight="1" thickTop="1">
      <c r="A4" s="313"/>
      <c r="B4" s="105"/>
      <c r="C4" s="305" t="s">
        <v>0</v>
      </c>
      <c r="D4" s="120" t="s">
        <v>1</v>
      </c>
      <c r="E4" s="120" t="s">
        <v>2</v>
      </c>
      <c r="F4" s="120" t="s">
        <v>3</v>
      </c>
      <c r="G4" s="120" t="s">
        <v>4</v>
      </c>
      <c r="H4" s="120" t="s">
        <v>5</v>
      </c>
      <c r="I4" s="120" t="s">
        <v>6</v>
      </c>
      <c r="J4" s="120" t="s">
        <v>7</v>
      </c>
      <c r="K4" s="120" t="s">
        <v>8</v>
      </c>
      <c r="L4" s="120" t="s">
        <v>9</v>
      </c>
      <c r="M4" s="353" t="s">
        <v>10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13" s="7" customFormat="1" ht="41.25" customHeight="1" thickBot="1">
      <c r="A5" s="313"/>
      <c r="B5" s="6"/>
      <c r="C5" s="306"/>
      <c r="D5" s="26" t="s">
        <v>11</v>
      </c>
      <c r="E5" s="26" t="s">
        <v>12</v>
      </c>
      <c r="F5" s="26" t="s">
        <v>64</v>
      </c>
      <c r="G5" s="26" t="s">
        <v>56</v>
      </c>
      <c r="H5" s="26" t="s">
        <v>13</v>
      </c>
      <c r="I5" s="26" t="s">
        <v>61</v>
      </c>
      <c r="J5" s="26" t="s">
        <v>62</v>
      </c>
      <c r="K5" s="26" t="s">
        <v>63</v>
      </c>
      <c r="L5" s="26" t="s">
        <v>14</v>
      </c>
      <c r="M5" s="354"/>
    </row>
    <row r="6" spans="1:15" s="2" customFormat="1" ht="41.25" customHeight="1">
      <c r="A6" s="313"/>
      <c r="B6" s="6"/>
      <c r="C6" s="58" t="s">
        <v>15</v>
      </c>
      <c r="D6" s="280">
        <f>'جدول 6عام جاري '!D6/114.6*100</f>
        <v>0</v>
      </c>
      <c r="E6" s="280">
        <f>'جدول 6عام جاري '!E6/114.6*100</f>
        <v>7118087.260034905</v>
      </c>
      <c r="F6" s="280">
        <f>'جدول 6عام جاري '!F6/114.6*100</f>
        <v>42824718.324607335</v>
      </c>
      <c r="G6" s="280">
        <f>'جدول 6عام جاري '!G6/109.6*100</f>
        <v>63364783.759124085</v>
      </c>
      <c r="H6" s="280">
        <f>'جدول 6عام جاري '!H6/98.7*100</f>
        <v>251282.6747720365</v>
      </c>
      <c r="I6" s="280">
        <f>'جدول 6عام جاري '!I6/95*100</f>
        <v>43347.36842105263</v>
      </c>
      <c r="J6" s="280">
        <f>'جدول 6عام جاري '!J6/295.5*100</f>
        <v>1345353.6379018612</v>
      </c>
      <c r="K6" s="280">
        <f>'جدول 6عام جاري '!K6/86.4*100</f>
        <v>2832499.9999999995</v>
      </c>
      <c r="L6" s="280">
        <f>SUM(D6:K6)</f>
        <v>117780073.02486128</v>
      </c>
      <c r="M6" s="86" t="s">
        <v>16</v>
      </c>
      <c r="N6" s="71"/>
      <c r="O6" s="30">
        <f>L6/1000</f>
        <v>117780.07302486128</v>
      </c>
    </row>
    <row r="7" spans="1:15" s="2" customFormat="1" ht="27.75" customHeight="1">
      <c r="A7" s="313"/>
      <c r="B7" s="6"/>
      <c r="C7" s="59" t="s">
        <v>17</v>
      </c>
      <c r="D7" s="280">
        <f>'جدول 6عام جاري '!D7/114.6*100</f>
        <v>1166143.1064572427</v>
      </c>
      <c r="E7" s="280">
        <f>'جدول 6عام جاري '!E7/114.6*100</f>
        <v>57074205.933682375</v>
      </c>
      <c r="F7" s="280">
        <f>'جدول 6عام جاري '!F7/114.6*100</f>
        <v>5025501300.844678</v>
      </c>
      <c r="G7" s="280">
        <f>'جدول 6عام جاري '!G7/109.6*100</f>
        <v>5383016406.175182</v>
      </c>
      <c r="H7" s="280">
        <f>'جدول 6عام جاري '!H7/98.7*100</f>
        <v>5871327.254305977</v>
      </c>
      <c r="I7" s="280">
        <f>'جدول 6عام جاري '!I7/95*100</f>
        <v>93157894.7368421</v>
      </c>
      <c r="J7" s="280">
        <f>'جدول 6عام جاري '!J7/295.5*100</f>
        <v>0</v>
      </c>
      <c r="K7" s="280">
        <f>'جدول 6عام جاري '!K7/86.4*100</f>
        <v>2915925.925925926</v>
      </c>
      <c r="L7" s="280">
        <f aca="true" t="shared" si="0" ref="L7:L19">SUM(D7:K7)</f>
        <v>10568703203.977074</v>
      </c>
      <c r="M7" s="52" t="s">
        <v>18</v>
      </c>
      <c r="O7" s="30">
        <f aca="true" t="shared" si="1" ref="O7:O20">L7/1000</f>
        <v>10568703.203977074</v>
      </c>
    </row>
    <row r="8" spans="1:15" s="2" customFormat="1" ht="23.25" customHeight="1">
      <c r="A8" s="313"/>
      <c r="B8" s="6"/>
      <c r="C8" s="59" t="s">
        <v>19</v>
      </c>
      <c r="D8" s="280">
        <f>'جدول 6عام جاري '!D8/114.6*100</f>
        <v>1166143.1064572427</v>
      </c>
      <c r="E8" s="280">
        <f>'جدول 6عام جاري '!E8/114.6*100</f>
        <v>57074205.933682375</v>
      </c>
      <c r="F8" s="280">
        <f>'جدول 6عام جاري '!F8/114.6*100</f>
        <v>5025501300.844678</v>
      </c>
      <c r="G8" s="280">
        <f>'جدول 6عام جاري '!G8/109.6*100</f>
        <v>5383016406.175182</v>
      </c>
      <c r="H8" s="280">
        <f>'جدول 6عام جاري '!H8/98.7*100</f>
        <v>5871327.254305977</v>
      </c>
      <c r="I8" s="280">
        <f>'جدول 6عام جاري '!I8/95*100</f>
        <v>93157894.7368421</v>
      </c>
      <c r="J8" s="280">
        <f>'جدول 6عام جاري '!J8/295.5*100</f>
        <v>0</v>
      </c>
      <c r="K8" s="280">
        <f>'جدول 6عام جاري '!K8/86.4*100</f>
        <v>2915925.925925926</v>
      </c>
      <c r="L8" s="280">
        <f t="shared" si="0"/>
        <v>10568703203.977074</v>
      </c>
      <c r="M8" s="52" t="s">
        <v>20</v>
      </c>
      <c r="O8" s="30">
        <f t="shared" si="1"/>
        <v>10568703.203977074</v>
      </c>
    </row>
    <row r="9" spans="1:15" s="2" customFormat="1" ht="33" customHeight="1">
      <c r="A9" s="313"/>
      <c r="B9" s="6"/>
      <c r="C9" s="59" t="s">
        <v>21</v>
      </c>
      <c r="D9" s="280">
        <f>'جدول 6عام جاري '!D9/114.6*100</f>
        <v>0</v>
      </c>
      <c r="E9" s="280">
        <f>'جدول 6عام جاري '!E9/114.6*100</f>
        <v>0</v>
      </c>
      <c r="F9" s="280">
        <f>'جدول 6عام جاري '!F9/114.6*100</f>
        <v>0</v>
      </c>
      <c r="G9" s="280">
        <f>'جدول 6عام جاري '!G9/109.6*100</f>
        <v>0</v>
      </c>
      <c r="H9" s="280">
        <f>'جدول 6عام جاري '!H9/98.7*100</f>
        <v>0</v>
      </c>
      <c r="I9" s="280">
        <f>'جدول 6عام جاري '!I9/95*100</f>
        <v>0</v>
      </c>
      <c r="J9" s="280">
        <f>'جدول 6عام جاري '!J9/295.5*100</f>
        <v>0</v>
      </c>
      <c r="K9" s="280">
        <f>'جدول 6عام جاري '!K9/86.4*100</f>
        <v>0</v>
      </c>
      <c r="L9" s="280">
        <f t="shared" si="0"/>
        <v>0</v>
      </c>
      <c r="M9" s="52" t="s">
        <v>22</v>
      </c>
      <c r="O9" s="30">
        <f t="shared" si="1"/>
        <v>0</v>
      </c>
    </row>
    <row r="10" spans="1:15" s="2" customFormat="1" ht="33.75" customHeight="1">
      <c r="A10" s="313"/>
      <c r="B10" s="6"/>
      <c r="C10" s="59" t="s">
        <v>23</v>
      </c>
      <c r="D10" s="280">
        <f>'جدول 6عام جاري '!D10/114.6*100</f>
        <v>8726.003490401396</v>
      </c>
      <c r="E10" s="280">
        <f>'جدول 6عام جاري '!E10/114.6*100</f>
        <v>48389284.46771379</v>
      </c>
      <c r="F10" s="280">
        <f>'جدول 6عام جاري '!F10/114.6*100</f>
        <v>30541.012216404884</v>
      </c>
      <c r="G10" s="280">
        <f>'جدول 6عام جاري '!G10/109.6*100</f>
        <v>67959150.54744527</v>
      </c>
      <c r="H10" s="280">
        <f>'جدول 6عام جاري '!H10/98.7*100</f>
        <v>3964986.8287740625</v>
      </c>
      <c r="I10" s="280">
        <f>'جدول 6عام جاري '!I10/95*100</f>
        <v>23342105.263157897</v>
      </c>
      <c r="J10" s="280">
        <f>'جدول 6عام جاري '!J10/295.5*100</f>
        <v>67681.89509306262</v>
      </c>
      <c r="K10" s="280">
        <f>'جدول 6عام جاري '!K10/86.4*100</f>
        <v>977777.7777777778</v>
      </c>
      <c r="L10" s="280">
        <f t="shared" si="0"/>
        <v>144740253.79566866</v>
      </c>
      <c r="M10" s="52" t="s">
        <v>24</v>
      </c>
      <c r="O10" s="30">
        <f t="shared" si="1"/>
        <v>144740.25379566866</v>
      </c>
    </row>
    <row r="11" spans="1:15" s="2" customFormat="1" ht="30" customHeight="1">
      <c r="A11" s="313"/>
      <c r="B11" s="6"/>
      <c r="C11" s="59" t="s">
        <v>25</v>
      </c>
      <c r="D11" s="280">
        <f>'جدول 6عام جاري '!D11/114.6*100</f>
        <v>7380132.635253054</v>
      </c>
      <c r="E11" s="280">
        <f>'جدول 6عام جاري '!E11/114.6*100</f>
        <v>6398825.130890052</v>
      </c>
      <c r="F11" s="280">
        <f>'جدول 6عام جاري '!F11/114.6*100</f>
        <v>246262381.8366492</v>
      </c>
      <c r="G11" s="280">
        <f>'جدول 6عام جاري '!G11/109.6*100</f>
        <v>1112289272.9525547</v>
      </c>
      <c r="H11" s="280">
        <f>'جدول 6عام جاري '!H11/98.7*100</f>
        <v>169112.46200607903</v>
      </c>
      <c r="I11" s="280">
        <f>'جدول 6عام جاري '!I11/95*100</f>
        <v>3738057.894736842</v>
      </c>
      <c r="J11" s="280">
        <f>'جدول 6عام جاري '!J11/295.5*100</f>
        <v>309644.67005076143</v>
      </c>
      <c r="K11" s="280">
        <f>'جدول 6عام جاري '!K11/86.4*100</f>
        <v>178468.5185185185</v>
      </c>
      <c r="L11" s="280">
        <f t="shared" si="0"/>
        <v>1376725896.1006591</v>
      </c>
      <c r="M11" s="52" t="s">
        <v>26</v>
      </c>
      <c r="N11" s="69"/>
      <c r="O11" s="30">
        <f t="shared" si="1"/>
        <v>1376725.8961006592</v>
      </c>
    </row>
    <row r="12" spans="1:15" s="2" customFormat="1" ht="32.25" customHeight="1">
      <c r="A12" s="313"/>
      <c r="B12" s="6"/>
      <c r="C12" s="59" t="s">
        <v>27</v>
      </c>
      <c r="D12" s="280">
        <f>'جدول 6عام جاري '!D12/114.6*100</f>
        <v>94237442.46945898</v>
      </c>
      <c r="E12" s="280">
        <f>'جدول 6عام جاري '!E12/114.6*100</f>
        <v>4216165.619546248</v>
      </c>
      <c r="F12" s="280">
        <f>'جدول 6عام جاري '!F12/114.6*100</f>
        <v>38658392.495637</v>
      </c>
      <c r="G12" s="280">
        <f>'جدول 6عام جاري '!G12/109.6*100</f>
        <v>36173181.56934307</v>
      </c>
      <c r="H12" s="280">
        <f>'جدول 6عام جاري '!H12/98.7*100</f>
        <v>300793.3130699088</v>
      </c>
      <c r="I12" s="280">
        <f>'جدول 6عام جاري '!I12/95*100</f>
        <v>1052631.5789473685</v>
      </c>
      <c r="J12" s="280">
        <f>'جدول 6عام جاري '!J12/295.5*100</f>
        <v>0</v>
      </c>
      <c r="K12" s="280">
        <f>'جدول 6عام جاري '!K12/86.4*100</f>
        <v>3256481.4814814813</v>
      </c>
      <c r="L12" s="280">
        <f t="shared" si="0"/>
        <v>177895088.52748406</v>
      </c>
      <c r="M12" s="52" t="s">
        <v>28</v>
      </c>
      <c r="O12" s="30">
        <f t="shared" si="1"/>
        <v>177895.08852748407</v>
      </c>
    </row>
    <row r="13" spans="1:15" s="2" customFormat="1" ht="47.25" customHeight="1">
      <c r="A13" s="313"/>
      <c r="B13" s="6"/>
      <c r="C13" s="59" t="s">
        <v>29</v>
      </c>
      <c r="D13" s="280">
        <f>'جدول 6عام جاري '!D13/114.6*100</f>
        <v>1239092.4956369982</v>
      </c>
      <c r="E13" s="280">
        <f>'جدول 6عام جاري '!E13/114.6*100</f>
        <v>22859141.884816755</v>
      </c>
      <c r="F13" s="280">
        <f>'جدول 6عام جاري '!F13/114.6*100</f>
        <v>93637694.2408377</v>
      </c>
      <c r="G13" s="280">
        <f>'جدول 6عام جاري '!G13/109.6*100</f>
        <v>40134489.05109489</v>
      </c>
      <c r="H13" s="280">
        <f>'جدول 6عام جاري '!H13/98.7*100</f>
        <v>5136008.105369807</v>
      </c>
      <c r="I13" s="280">
        <f>'جدول 6عام جاري '!I13/95*100</f>
        <v>79085011.57894737</v>
      </c>
      <c r="J13" s="280">
        <f>'جدول 6عام جاري '!J13/295.5*100</f>
        <v>236886.6328257191</v>
      </c>
      <c r="K13" s="280">
        <f>'جدول 6عام جاري '!K13/86.4*100</f>
        <v>6014006.944444444</v>
      </c>
      <c r="L13" s="280">
        <f t="shared" si="0"/>
        <v>248342330.9339737</v>
      </c>
      <c r="M13" s="52" t="s">
        <v>59</v>
      </c>
      <c r="O13" s="30">
        <f t="shared" si="1"/>
        <v>248342.3309339737</v>
      </c>
    </row>
    <row r="14" spans="1:15" ht="43.5" customHeight="1">
      <c r="A14" s="313"/>
      <c r="B14" s="6"/>
      <c r="C14" s="59" t="s">
        <v>31</v>
      </c>
      <c r="D14" s="280">
        <f>'جدول 6عام جاري '!D14/114.6*100</f>
        <v>0</v>
      </c>
      <c r="E14" s="280">
        <f>'جدول 6عام جاري '!E14/114.6*100</f>
        <v>34266581.15183246</v>
      </c>
      <c r="F14" s="280">
        <f>'جدول 6عام جاري '!F14/114.6*100</f>
        <v>890052.3560209426</v>
      </c>
      <c r="G14" s="280">
        <f>'جدول 6عام جاري '!G14/109.6*100</f>
        <v>30784178.832116786</v>
      </c>
      <c r="H14" s="280">
        <f>'جدول 6عام جاري '!H14/98.7*100</f>
        <v>3976171.225937183</v>
      </c>
      <c r="I14" s="280">
        <f>'جدول 6عام جاري '!I14/95*100</f>
        <v>28232233.684210524</v>
      </c>
      <c r="J14" s="280">
        <f>'جدول 6عام جاري '!J14/295.5*100</f>
        <v>0</v>
      </c>
      <c r="K14" s="280">
        <f>'جدول 6عام جاري '!K14/86.4*100</f>
        <v>609953.7037037036</v>
      </c>
      <c r="L14" s="280">
        <f t="shared" si="0"/>
        <v>98759170.9538216</v>
      </c>
      <c r="M14" s="52" t="s">
        <v>32</v>
      </c>
      <c r="O14" s="30">
        <f t="shared" si="1"/>
        <v>98759.1709538216</v>
      </c>
    </row>
    <row r="15" spans="1:15" ht="31.5" customHeight="1">
      <c r="A15" s="313"/>
      <c r="B15" s="6"/>
      <c r="C15" s="59" t="s">
        <v>33</v>
      </c>
      <c r="D15" s="280">
        <f>'جدول 6عام جاري '!D15/114.6*100</f>
        <v>0</v>
      </c>
      <c r="E15" s="280">
        <f>'جدول 6عام جاري '!E15/114.6*100</f>
        <v>1423602.6520331588</v>
      </c>
      <c r="F15" s="280">
        <f>'جدول 6عام جاري '!F15/114.6*100</f>
        <v>0</v>
      </c>
      <c r="G15" s="280">
        <f>'جدول 6عام جاري '!G15/109.6*100</f>
        <v>1929996.3831478104</v>
      </c>
      <c r="H15" s="280">
        <f>'جدول 6عام جاري '!H15/98.7*100</f>
        <v>24000340.31339412</v>
      </c>
      <c r="I15" s="280">
        <f>'جدول 6عام جاري '!I15/95*100</f>
        <v>509689.87982105266</v>
      </c>
      <c r="J15" s="280">
        <f>'جدول 6عام جاري '!J15/295.5*100</f>
        <v>0</v>
      </c>
      <c r="K15" s="280">
        <f>'جدول 6عام جاري '!K15/86.4*100</f>
        <v>11639160.333356481</v>
      </c>
      <c r="L15" s="280">
        <f t="shared" si="0"/>
        <v>39502789.561752625</v>
      </c>
      <c r="M15" s="52" t="s">
        <v>34</v>
      </c>
      <c r="O15" s="30">
        <f t="shared" si="1"/>
        <v>39502.78956175262</v>
      </c>
    </row>
    <row r="16" spans="1:15" ht="30" customHeight="1">
      <c r="A16" s="313"/>
      <c r="B16" s="6"/>
      <c r="C16" s="59" t="s">
        <v>35</v>
      </c>
      <c r="D16" s="280">
        <f>'جدول 6عام جاري '!D16/114.6*100</f>
        <v>0</v>
      </c>
      <c r="E16" s="280">
        <f>'جدول 6عام جاري '!E16/114.6*100</f>
        <v>0</v>
      </c>
      <c r="F16" s="280">
        <f>'جدول 6عام جاري '!F16/114.6*100</f>
        <v>0</v>
      </c>
      <c r="G16" s="280">
        <f>'جدول 6عام جاري '!G16/109.6*100</f>
        <v>0</v>
      </c>
      <c r="H16" s="280">
        <f>'جدول 6عام جاري '!H16/98.7*100</f>
        <v>0</v>
      </c>
      <c r="I16" s="280">
        <f>'جدول 6عام جاري '!I16/95*100</f>
        <v>0</v>
      </c>
      <c r="J16" s="280">
        <f>'جدول 6عام جاري '!J16/295.5*100</f>
        <v>0</v>
      </c>
      <c r="K16" s="280">
        <f>'جدول 6عام جاري '!K16/86.4*100</f>
        <v>0</v>
      </c>
      <c r="L16" s="280">
        <f t="shared" si="0"/>
        <v>0</v>
      </c>
      <c r="M16" s="52" t="s">
        <v>36</v>
      </c>
      <c r="O16" s="30">
        <f t="shared" si="1"/>
        <v>0</v>
      </c>
    </row>
    <row r="17" spans="1:15" ht="35.25" customHeight="1">
      <c r="A17" s="313"/>
      <c r="B17" s="6"/>
      <c r="C17" s="59" t="s">
        <v>37</v>
      </c>
      <c r="D17" s="280">
        <f>'جدول 6عام جاري '!D17/114.6*100</f>
        <v>42176782.54799302</v>
      </c>
      <c r="E17" s="280">
        <f>'جدول 6عام جاري '!E17/114.6*100</f>
        <v>627324809.4299477</v>
      </c>
      <c r="F17" s="280">
        <f>'جدول 6عام جاري '!F17/114.6*100</f>
        <v>888729271.8184993</v>
      </c>
      <c r="G17" s="280">
        <f>'جدول 6عام جاري '!G17/109.6*100</f>
        <v>1093037175.3153286</v>
      </c>
      <c r="H17" s="280">
        <f>'جدول 6عام جاري '!H17/98.7*100</f>
        <v>79657398.56988855</v>
      </c>
      <c r="I17" s="280">
        <f>'جدول 6عام جاري '!I17/95*100</f>
        <v>175572223.15789473</v>
      </c>
      <c r="J17" s="280">
        <f>'جدول 6عام جاري '!J17/295.5*100</f>
        <v>1282029.4416243655</v>
      </c>
      <c r="K17" s="280">
        <f>'جدول 6عام جاري '!K17/86.4*100</f>
        <v>30697030.60185185</v>
      </c>
      <c r="L17" s="280">
        <f t="shared" si="0"/>
        <v>2938476720.883028</v>
      </c>
      <c r="M17" s="52" t="s">
        <v>38</v>
      </c>
      <c r="N17" s="70"/>
      <c r="O17" s="30">
        <f t="shared" si="1"/>
        <v>2938476.720883028</v>
      </c>
    </row>
    <row r="18" spans="1:15" ht="30" customHeight="1">
      <c r="A18" s="313"/>
      <c r="B18" s="6"/>
      <c r="C18" s="59" t="s">
        <v>39</v>
      </c>
      <c r="D18" s="280">
        <f>'جدول 6عام جاري '!D18/114.6*100</f>
        <v>42176782.54799302</v>
      </c>
      <c r="E18" s="280">
        <f>'جدول 6عام جاري '!E18/114.6*100</f>
        <v>627324809.4299477</v>
      </c>
      <c r="F18" s="280">
        <f>'جدول 6عام جاري '!F18/114.6*100</f>
        <v>888729271.8184993</v>
      </c>
      <c r="G18" s="280">
        <f>'جدول 6عام جاري '!G18/109.6*100</f>
        <v>1093037175.3153286</v>
      </c>
      <c r="H18" s="280">
        <f>'جدول 6عام جاري '!H18/98.7*100</f>
        <v>79657398.56988855</v>
      </c>
      <c r="I18" s="280">
        <f>'جدول 6عام جاري '!I18/95*100</f>
        <v>175572223.15789473</v>
      </c>
      <c r="J18" s="280">
        <f>'جدول 6عام جاري '!J18/295.5*100</f>
        <v>1282029.4416243655</v>
      </c>
      <c r="K18" s="280">
        <f>'جدول 6عام جاري '!K18/86.4*100</f>
        <v>30697030.60185185</v>
      </c>
      <c r="L18" s="280">
        <f t="shared" si="0"/>
        <v>2938476720.883028</v>
      </c>
      <c r="M18" s="52" t="s">
        <v>40</v>
      </c>
      <c r="O18" s="30">
        <f t="shared" si="1"/>
        <v>2938476.720883028</v>
      </c>
    </row>
    <row r="19" spans="1:15" ht="29.25" customHeight="1" thickBot="1">
      <c r="A19" s="313"/>
      <c r="B19" s="6"/>
      <c r="C19" s="60" t="s">
        <v>41</v>
      </c>
      <c r="D19" s="280">
        <f>'جدول 6عام جاري '!D19/114.6*100</f>
        <v>0</v>
      </c>
      <c r="E19" s="280">
        <f>'جدول 6عام جاري '!E19/114.6*100</f>
        <v>0</v>
      </c>
      <c r="F19" s="280">
        <f>'جدول 6عام جاري '!F19/114.6*100</f>
        <v>0</v>
      </c>
      <c r="G19" s="280">
        <f>'جدول 6عام جاري '!G19/109.6*100</f>
        <v>0</v>
      </c>
      <c r="H19" s="280">
        <f>'جدول 6عام جاري '!H19/98.7*100</f>
        <v>0</v>
      </c>
      <c r="I19" s="280">
        <f>'جدول 6عام جاري '!I19/95*100</f>
        <v>0</v>
      </c>
      <c r="J19" s="280">
        <f>'جدول 6عام جاري '!J19/295.5*100</f>
        <v>0</v>
      </c>
      <c r="K19" s="280">
        <f>'جدول 6عام جاري '!K19/86.4*100</f>
        <v>0</v>
      </c>
      <c r="L19" s="280">
        <f t="shared" si="0"/>
        <v>0</v>
      </c>
      <c r="M19" s="87" t="s">
        <v>42</v>
      </c>
      <c r="O19" s="30">
        <f t="shared" si="1"/>
        <v>0</v>
      </c>
    </row>
    <row r="20" spans="1:15" ht="40.5" customHeight="1" thickBot="1">
      <c r="A20" s="25"/>
      <c r="B20" s="6"/>
      <c r="C20" s="85" t="s">
        <v>43</v>
      </c>
      <c r="D20" s="281">
        <f>D6+D8+D9+D10+D11+D12+D13+D14+D15+D16+D18+D19</f>
        <v>146208319.2582897</v>
      </c>
      <c r="E20" s="281">
        <f aca="true" t="shared" si="2" ref="E20:L20">E6+E8+E9+E10+E11+E12+E13+E14+E15+E16+E18+E19</f>
        <v>809070703.5304976</v>
      </c>
      <c r="F20" s="281">
        <f t="shared" si="2"/>
        <v>6336534352.929146</v>
      </c>
      <c r="G20" s="281">
        <f t="shared" si="2"/>
        <v>7828688634.585338</v>
      </c>
      <c r="H20" s="281">
        <f t="shared" si="2"/>
        <v>123327420.74751772</v>
      </c>
      <c r="I20" s="281">
        <f t="shared" si="2"/>
        <v>404733195.14297897</v>
      </c>
      <c r="J20" s="281">
        <f t="shared" si="2"/>
        <v>3241596.27749577</v>
      </c>
      <c r="K20" s="281">
        <f t="shared" si="2"/>
        <v>59121305.287060186</v>
      </c>
      <c r="L20" s="281">
        <f t="shared" si="2"/>
        <v>15710925527.758322</v>
      </c>
      <c r="M20" s="88" t="s">
        <v>58</v>
      </c>
      <c r="O20" s="30">
        <f t="shared" si="1"/>
        <v>15710925.527758323</v>
      </c>
    </row>
    <row r="21" spans="1:13" ht="16.5" thickTop="1">
      <c r="A21" s="102">
        <v>15</v>
      </c>
      <c r="B21" s="6"/>
      <c r="C21" s="307"/>
      <c r="D21" s="355"/>
      <c r="E21" s="355"/>
      <c r="F21" s="355"/>
      <c r="G21" s="355"/>
      <c r="H21" s="355"/>
      <c r="I21" s="355"/>
      <c r="J21" s="355"/>
      <c r="K21" s="355"/>
      <c r="L21" s="355"/>
      <c r="M21" s="355"/>
    </row>
    <row r="22" spans="3:13" ht="15.75">
      <c r="C22" s="6"/>
      <c r="D22" s="2"/>
      <c r="E22" s="2"/>
      <c r="F22" s="2"/>
      <c r="G22" s="2"/>
      <c r="H22" s="2"/>
      <c r="I22" s="2"/>
      <c r="J22" s="2"/>
      <c r="K22" s="2"/>
      <c r="L22" s="3"/>
      <c r="M22" s="2"/>
    </row>
    <row r="23" spans="3:13" ht="15.75">
      <c r="C23" s="6"/>
      <c r="D23" s="30"/>
      <c r="E23" s="30"/>
      <c r="F23" s="30"/>
      <c r="G23" s="30"/>
      <c r="H23" s="30"/>
      <c r="I23" s="30"/>
      <c r="J23" s="30"/>
      <c r="K23" s="30"/>
      <c r="L23" s="30"/>
      <c r="M23" s="2"/>
    </row>
    <row r="24" spans="3:13" ht="15.75">
      <c r="C24" s="6"/>
      <c r="D24" s="2"/>
      <c r="E24" s="2"/>
      <c r="F24" s="2"/>
      <c r="G24" s="2"/>
      <c r="H24" s="2"/>
      <c r="I24" s="291"/>
      <c r="J24" s="291"/>
      <c r="K24" s="2"/>
      <c r="L24" s="2"/>
      <c r="M24" s="2"/>
    </row>
    <row r="25" spans="3:13" ht="15.75">
      <c r="C25" s="6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ht="15.75"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3:13" ht="15.75">
      <c r="C27" s="6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13" ht="15.75"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3:13" ht="15.75"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ht="15.75">
      <c r="C30" s="6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3:13" ht="15.75">
      <c r="C31" s="6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ht="15.75"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ht="15.75">
      <c r="C33" s="6"/>
      <c r="D33" s="2"/>
      <c r="E33" s="28" t="s">
        <v>70</v>
      </c>
      <c r="F33" s="2"/>
      <c r="G33" s="2"/>
      <c r="H33" s="2"/>
      <c r="I33" s="2"/>
      <c r="J33" s="2"/>
      <c r="K33" s="2"/>
      <c r="L33" s="2"/>
      <c r="M33" s="2"/>
    </row>
    <row r="34" spans="3:13" ht="15.75"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ht="15.75">
      <c r="C35" s="6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ht="15.75"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3:13" ht="15.75">
      <c r="C37" s="6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3:13" ht="15.75">
      <c r="C38" s="6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3:13" ht="15.75"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3:13" ht="9.75" customHeight="1"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3:13" ht="9.75" customHeight="1"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3:13" ht="15.75">
      <c r="C42" s="6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3:13" ht="15.75">
      <c r="C43" s="6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3:13" ht="15.75">
      <c r="C44" s="6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3:13" ht="15.75"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3:13" ht="15.75">
      <c r="C46" s="6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3:13" ht="15.75">
      <c r="C47" s="6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3:13" ht="15.75">
      <c r="C48" s="6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3:13" ht="15.75"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3:13" ht="15.75">
      <c r="C50" s="6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3:13" ht="15.75">
      <c r="C51" s="6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3:13" ht="15.75">
      <c r="C52" s="6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3:13" ht="15.75">
      <c r="C53" s="6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3:13" ht="15.75">
      <c r="C54" s="6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3:13" ht="15.75"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3:13" ht="15.75"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3:13" ht="15.75"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3:13" ht="15.75">
      <c r="C58" s="6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3:13" ht="15.75"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3:13" ht="15.75"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3:13" ht="15.75"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3:13" ht="15.75"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3:13" ht="15.75"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3:13" ht="15.75"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3:13" ht="15.75"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3:13" ht="15.75">
      <c r="C66" s="6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3:13" ht="15.75"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3:13" ht="15.75"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3:13" ht="15.75"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3" ht="15.75">
      <c r="C70" s="6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3" ht="15.75">
      <c r="C71" s="6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3:13" ht="15.75">
      <c r="C72" s="6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7">
    <mergeCell ref="I24:J24"/>
    <mergeCell ref="A1:A19"/>
    <mergeCell ref="C1:M1"/>
    <mergeCell ref="C3:M3"/>
    <mergeCell ref="C4:C5"/>
    <mergeCell ref="M4:M5"/>
    <mergeCell ref="C21:M21"/>
  </mergeCells>
  <printOptions/>
  <pageMargins left="0.49" right="0.35" top="0.7" bottom="0.49" header="0.41" footer="0.2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A34"/>
  <sheetViews>
    <sheetView rightToLeft="1" tabSelected="1" zoomScaleSheetLayoutView="90" zoomScalePageLayoutView="0" workbookViewId="0" topLeftCell="H8">
      <selection activeCell="W22" sqref="W22"/>
    </sheetView>
  </sheetViews>
  <sheetFormatPr defaultColWidth="9.140625" defaultRowHeight="12.75"/>
  <cols>
    <col min="1" max="1" width="5.140625" style="122" customWidth="1"/>
    <col min="2" max="2" width="3.7109375" style="0" customWidth="1"/>
    <col min="3" max="3" width="19.28125" style="96" customWidth="1"/>
    <col min="4" max="7" width="18.00390625" style="0" bestFit="1" customWidth="1"/>
    <col min="8" max="8" width="16.00390625" style="0" bestFit="1" customWidth="1"/>
    <col min="9" max="9" width="16.7109375" style="0" customWidth="1"/>
    <col min="10" max="10" width="14.421875" style="0" customWidth="1"/>
    <col min="11" max="11" width="16.00390625" style="0" bestFit="1" customWidth="1"/>
    <col min="12" max="12" width="19.28125" style="140" bestFit="1" customWidth="1"/>
    <col min="13" max="13" width="22.8515625" style="0" customWidth="1"/>
    <col min="14" max="14" width="6.8515625" style="164" customWidth="1"/>
    <col min="15" max="15" width="14.00390625" style="158" bestFit="1" customWidth="1"/>
  </cols>
  <sheetData>
    <row r="1" spans="1:14" ht="22.5" customHeight="1">
      <c r="A1" s="313" t="s">
        <v>76</v>
      </c>
      <c r="B1" s="6"/>
      <c r="C1" s="302" t="s">
        <v>102</v>
      </c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75"/>
    </row>
    <row r="2" spans="1:14" ht="16.5" customHeight="1">
      <c r="A2" s="313"/>
      <c r="B2" s="6"/>
      <c r="C2" s="79" t="s">
        <v>113</v>
      </c>
      <c r="D2" s="72"/>
      <c r="E2" s="72"/>
      <c r="F2" s="72"/>
      <c r="G2" s="72"/>
      <c r="H2" s="72"/>
      <c r="I2" s="72"/>
      <c r="J2" s="72"/>
      <c r="K2" s="72"/>
      <c r="L2" s="139"/>
      <c r="M2" s="32" t="s">
        <v>114</v>
      </c>
      <c r="N2" s="32"/>
    </row>
    <row r="3" spans="1:14" ht="27.75" customHeight="1" thickBot="1">
      <c r="A3" s="313"/>
      <c r="B3" s="6"/>
      <c r="C3" s="346" t="s">
        <v>103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73"/>
    </row>
    <row r="4" spans="1:14" ht="35.25" customHeight="1" thickTop="1">
      <c r="A4" s="313"/>
      <c r="B4" s="105"/>
      <c r="C4" s="356" t="s">
        <v>0</v>
      </c>
      <c r="D4" s="141" t="s">
        <v>1</v>
      </c>
      <c r="E4" s="142" t="s">
        <v>2</v>
      </c>
      <c r="F4" s="142" t="s">
        <v>3</v>
      </c>
      <c r="G4" s="142" t="s">
        <v>4</v>
      </c>
      <c r="H4" s="142" t="s">
        <v>5</v>
      </c>
      <c r="I4" s="142" t="s">
        <v>6</v>
      </c>
      <c r="J4" s="142" t="s">
        <v>7</v>
      </c>
      <c r="K4" s="142" t="s">
        <v>8</v>
      </c>
      <c r="L4" s="143" t="s">
        <v>9</v>
      </c>
      <c r="M4" s="358" t="s">
        <v>10</v>
      </c>
      <c r="N4" s="72"/>
    </row>
    <row r="5" spans="1:14" ht="39" customHeight="1" thickBot="1">
      <c r="A5" s="313"/>
      <c r="B5" s="6"/>
      <c r="C5" s="357"/>
      <c r="D5" s="144" t="s">
        <v>11</v>
      </c>
      <c r="E5" s="145" t="s">
        <v>12</v>
      </c>
      <c r="F5" s="145" t="s">
        <v>64</v>
      </c>
      <c r="G5" s="145" t="s">
        <v>55</v>
      </c>
      <c r="H5" s="145" t="s">
        <v>13</v>
      </c>
      <c r="I5" s="145" t="s">
        <v>61</v>
      </c>
      <c r="J5" s="145" t="s">
        <v>62</v>
      </c>
      <c r="K5" s="145" t="s">
        <v>63</v>
      </c>
      <c r="L5" s="146" t="s">
        <v>14</v>
      </c>
      <c r="M5" s="359"/>
      <c r="N5" s="72"/>
    </row>
    <row r="6" spans="1:15" ht="41.25" customHeight="1">
      <c r="A6" s="313"/>
      <c r="B6" s="6"/>
      <c r="C6" s="58" t="s">
        <v>15</v>
      </c>
      <c r="D6" s="170">
        <f>'ج 7 خاص جاري '!D6/91*100</f>
        <v>0</v>
      </c>
      <c r="E6" s="170">
        <f>'ج 7 خاص جاري '!E6/91*100</f>
        <v>1209993.4945054946</v>
      </c>
      <c r="F6" s="170">
        <f>'ج 7 خاص جاري '!F6/91*100</f>
        <v>0</v>
      </c>
      <c r="G6" s="170">
        <f>'ج 7 خاص جاري '!G6/91*100</f>
        <v>657179184.8606592</v>
      </c>
      <c r="H6" s="170">
        <f>'ج 7 خاص جاري '!H6/91*100</f>
        <v>0</v>
      </c>
      <c r="I6" s="170">
        <f>'ج 7 خاص جاري '!I6/91*100</f>
        <v>0</v>
      </c>
      <c r="J6" s="170">
        <f>'ج 7 خاص جاري '!J6/91*100</f>
        <v>287689.37802197796</v>
      </c>
      <c r="K6" s="170">
        <f>'ج 7 خاص جاري '!K6/91*100</f>
        <v>0</v>
      </c>
      <c r="L6" s="170">
        <f>SUM(D6:K6)</f>
        <v>658676867.7331867</v>
      </c>
      <c r="M6" s="92" t="s">
        <v>16</v>
      </c>
      <c r="N6" s="4"/>
      <c r="O6" s="160"/>
    </row>
    <row r="7" spans="1:15" ht="26.25" customHeight="1">
      <c r="A7" s="313"/>
      <c r="B7" s="6"/>
      <c r="C7" s="95" t="s">
        <v>17</v>
      </c>
      <c r="D7" s="170">
        <f>'ج 7 خاص جاري '!D7/91*100</f>
        <v>0</v>
      </c>
      <c r="E7" s="170">
        <f>'ج 7 خاص جاري '!E7/91*100</f>
        <v>0</v>
      </c>
      <c r="F7" s="170">
        <f>'ج 7 خاص جاري '!F7/91*100</f>
        <v>0</v>
      </c>
      <c r="G7" s="170">
        <f>'ج 7 خاص جاري '!G7/91*100</f>
        <v>18608921.03956044</v>
      </c>
      <c r="H7" s="170">
        <f>'ج 7 خاص جاري '!H7/91*100</f>
        <v>0</v>
      </c>
      <c r="I7" s="170">
        <f>'ج 7 خاص جاري '!I7/91*100</f>
        <v>0</v>
      </c>
      <c r="J7" s="170">
        <f>'ج 7 خاص جاري '!J7/91*100</f>
        <v>0</v>
      </c>
      <c r="K7" s="170">
        <f>'ج 7 خاص جاري '!K7/91*100</f>
        <v>0</v>
      </c>
      <c r="L7" s="170">
        <f aca="true" t="shared" si="0" ref="L7:L19">SUM(D7:K7)</f>
        <v>18608921.03956044</v>
      </c>
      <c r="M7" s="84" t="s">
        <v>18</v>
      </c>
      <c r="N7" s="4"/>
      <c r="O7" s="159"/>
    </row>
    <row r="8" spans="1:15" ht="28.5" customHeight="1">
      <c r="A8" s="313"/>
      <c r="B8" s="6"/>
      <c r="C8" s="59" t="s">
        <v>19</v>
      </c>
      <c r="D8" s="170">
        <f>'ج 7 خاص جاري '!D8/91*100</f>
        <v>0</v>
      </c>
      <c r="E8" s="170">
        <f>'ج 7 خاص جاري '!E8/91*100</f>
        <v>0</v>
      </c>
      <c r="F8" s="170">
        <f>'ج 7 خاص جاري '!F8/91*100</f>
        <v>0</v>
      </c>
      <c r="G8" s="170">
        <f>'ج 7 خاص جاري '!G8/91*100</f>
        <v>0</v>
      </c>
      <c r="H8" s="170">
        <f>'ج 7 خاص جاري '!H8/91*100</f>
        <v>0</v>
      </c>
      <c r="I8" s="170">
        <f>'ج 7 خاص جاري '!I8/91*100</f>
        <v>0</v>
      </c>
      <c r="J8" s="170">
        <f>'ج 7 خاص جاري '!J8/91*100</f>
        <v>0</v>
      </c>
      <c r="K8" s="170">
        <f>'ج 7 خاص جاري '!K8/91*100</f>
        <v>0</v>
      </c>
      <c r="L8" s="170">
        <f t="shared" si="0"/>
        <v>0</v>
      </c>
      <c r="M8" s="84" t="s">
        <v>20</v>
      </c>
      <c r="N8" s="4"/>
      <c r="O8" s="159"/>
    </row>
    <row r="9" spans="1:27" ht="31.5" customHeight="1">
      <c r="A9" s="313"/>
      <c r="B9" s="6"/>
      <c r="C9" s="59" t="s">
        <v>21</v>
      </c>
      <c r="D9" s="170">
        <f>'ج 7 خاص جاري '!D9/91*100</f>
        <v>0</v>
      </c>
      <c r="E9" s="170">
        <f>'ج 7 خاص جاري '!E9/91*100</f>
        <v>0</v>
      </c>
      <c r="F9" s="170">
        <f>'ج 7 خاص جاري '!F9/91*100</f>
        <v>0</v>
      </c>
      <c r="G9" s="170">
        <f>'ج 7 خاص جاري '!G9/91*100</f>
        <v>18608921.03956044</v>
      </c>
      <c r="H9" s="170">
        <f>'ج 7 خاص جاري '!H9/91*100</f>
        <v>0</v>
      </c>
      <c r="I9" s="170">
        <f>'ج 7 خاص جاري '!I9/91*100</f>
        <v>0</v>
      </c>
      <c r="J9" s="170">
        <f>'ج 7 خاص جاري '!J9/91*100</f>
        <v>0</v>
      </c>
      <c r="K9" s="170">
        <f>'ج 7 خاص جاري '!K9/91*100</f>
        <v>0</v>
      </c>
      <c r="L9" s="170">
        <f t="shared" si="0"/>
        <v>18608921.03956044</v>
      </c>
      <c r="M9" s="9" t="s">
        <v>22</v>
      </c>
      <c r="N9" s="76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15" ht="31.5" customHeight="1">
      <c r="A10" s="313"/>
      <c r="B10" s="6"/>
      <c r="C10" s="95" t="s">
        <v>23</v>
      </c>
      <c r="D10" s="170">
        <f>'ج 7 خاص جاري '!D10/91*100</f>
        <v>56361623.07692307</v>
      </c>
      <c r="E10" s="170">
        <f>'ج 7 خاص جاري '!E10/91*100</f>
        <v>593581756.043956</v>
      </c>
      <c r="F10" s="170">
        <f>'ج 7 خاص جاري '!F10/91*100</f>
        <v>212463073.62637362</v>
      </c>
      <c r="G10" s="170">
        <f>'ج 7 خاص جاري '!G10/91*100</f>
        <v>2900466960.5824175</v>
      </c>
      <c r="H10" s="170">
        <f>'ج 7 خاص جاري '!H10/91*100</f>
        <v>116148009.89010988</v>
      </c>
      <c r="I10" s="170">
        <f>'ج 7 خاص جاري '!I10/91*100</f>
        <v>200229119.7802198</v>
      </c>
      <c r="J10" s="170">
        <f>'ج 7 خاص جاري '!J10/91*100</f>
        <v>3814682.417582418</v>
      </c>
      <c r="K10" s="170">
        <f>'ج 7 خاص جاري '!K10/91*100</f>
        <v>47398009.89010989</v>
      </c>
      <c r="L10" s="170">
        <f t="shared" si="0"/>
        <v>4130463235.3076925</v>
      </c>
      <c r="M10" s="84" t="s">
        <v>24</v>
      </c>
      <c r="N10" s="4"/>
      <c r="O10" s="159"/>
    </row>
    <row r="11" spans="1:15" ht="24" customHeight="1">
      <c r="A11" s="313"/>
      <c r="B11" s="6"/>
      <c r="C11" s="95" t="s">
        <v>25</v>
      </c>
      <c r="D11" s="170">
        <f>'ج 7 خاص جاري '!D11/91*100</f>
        <v>0</v>
      </c>
      <c r="E11" s="170">
        <f>'ج 7 خاص جاري '!E11/91*100</f>
        <v>0</v>
      </c>
      <c r="F11" s="170">
        <f>'ج 7 خاص جاري '!F11/91*100</f>
        <v>18268712.826373626</v>
      </c>
      <c r="G11" s="170">
        <f>'ج 7 خاص جاري '!G11/91*100</f>
        <v>2540546470.910549</v>
      </c>
      <c r="H11" s="170">
        <f>'ج 7 خاص جاري '!H11/91*100</f>
        <v>0</v>
      </c>
      <c r="I11" s="170">
        <f>'ج 7 خاص جاري '!I11/91*100</f>
        <v>0</v>
      </c>
      <c r="J11" s="170">
        <f>'ج 7 خاص جاري '!J11/91*100</f>
        <v>0</v>
      </c>
      <c r="K11" s="170">
        <f>'ج 7 خاص جاري '!K11/91*100</f>
        <v>0</v>
      </c>
      <c r="L11" s="170">
        <f t="shared" si="0"/>
        <v>2558815183.7369227</v>
      </c>
      <c r="M11" s="84" t="s">
        <v>26</v>
      </c>
      <c r="N11" s="4"/>
      <c r="O11" s="159"/>
    </row>
    <row r="12" spans="1:15" ht="30.75" customHeight="1">
      <c r="A12" s="313"/>
      <c r="B12" s="6"/>
      <c r="C12" s="95" t="s">
        <v>27</v>
      </c>
      <c r="D12" s="170">
        <f>'ج 7 خاص جاري '!D12/91*100</f>
        <v>0</v>
      </c>
      <c r="E12" s="170">
        <f>'ج 7 خاص جاري '!E12/91*100</f>
        <v>95168412.08791208</v>
      </c>
      <c r="F12" s="170">
        <f>'ج 7 خاص جاري '!F12/91*100</f>
        <v>0</v>
      </c>
      <c r="G12" s="170">
        <f>'ج 7 خاص جاري '!G12/91*100</f>
        <v>212427007.13626376</v>
      </c>
      <c r="H12" s="170">
        <f>'ج 7 خاص جاري '!H12/91*100</f>
        <v>0</v>
      </c>
      <c r="I12" s="170">
        <f>'ج 7 خاص جاري '!I12/91*100</f>
        <v>0</v>
      </c>
      <c r="J12" s="170">
        <f>'ج 7 خاص جاري '!J12/91*100</f>
        <v>0</v>
      </c>
      <c r="K12" s="170">
        <f>'ج 7 خاص جاري '!K12/91*100</f>
        <v>0</v>
      </c>
      <c r="L12" s="170">
        <f t="shared" si="0"/>
        <v>307595419.2241758</v>
      </c>
      <c r="M12" s="84" t="s">
        <v>28</v>
      </c>
      <c r="N12" s="4"/>
      <c r="O12" s="159"/>
    </row>
    <row r="13" spans="1:15" ht="39.75" customHeight="1">
      <c r="A13" s="313"/>
      <c r="B13" s="6"/>
      <c r="C13" s="95" t="s">
        <v>29</v>
      </c>
      <c r="D13" s="170">
        <f>'ج 7 خاص جاري '!D13/91*100</f>
        <v>0</v>
      </c>
      <c r="E13" s="170">
        <f>'ج 7 خاص جاري '!E13/91*100</f>
        <v>0</v>
      </c>
      <c r="F13" s="170">
        <f>'ج 7 خاص جاري '!F13/91*100</f>
        <v>102759.60439560437</v>
      </c>
      <c r="G13" s="170">
        <f>'ج 7 خاص جاري '!G13/91*100</f>
        <v>56961.406593406595</v>
      </c>
      <c r="H13" s="170">
        <f>'ج 7 خاص جاري '!H13/91*100</f>
        <v>73178.78901098901</v>
      </c>
      <c r="I13" s="170">
        <f>'ج 7 خاص جاري '!I13/91*100</f>
        <v>0</v>
      </c>
      <c r="J13" s="170">
        <f>'ج 7 خاص جاري '!J13/91*100</f>
        <v>0</v>
      </c>
      <c r="K13" s="170">
        <f>'ج 7 خاص جاري '!K13/91*100</f>
        <v>0</v>
      </c>
      <c r="L13" s="170">
        <f t="shared" si="0"/>
        <v>232899.8</v>
      </c>
      <c r="M13" s="84" t="s">
        <v>59</v>
      </c>
      <c r="N13" s="4"/>
      <c r="O13" s="159"/>
    </row>
    <row r="14" spans="1:15" ht="45" customHeight="1">
      <c r="A14" s="313"/>
      <c r="B14" s="6"/>
      <c r="C14" s="95" t="s">
        <v>31</v>
      </c>
      <c r="D14" s="170">
        <f>'ج 7 خاص جاري '!D14/91*100</f>
        <v>0</v>
      </c>
      <c r="E14" s="170">
        <f>'ج 7 خاص جاري '!E14/91*100</f>
        <v>650952503.2967033</v>
      </c>
      <c r="F14" s="170">
        <f>'ج 7 خاص جاري '!F14/91*100</f>
        <v>3765570.9202197804</v>
      </c>
      <c r="G14" s="170">
        <f>'ج 7 خاص جاري '!G14/91*100</f>
        <v>87708672.16549452</v>
      </c>
      <c r="H14" s="170">
        <f>'ج 7 خاص جاري '!H14/91*100</f>
        <v>87697584.44395605</v>
      </c>
      <c r="I14" s="170">
        <f>'ج 7 خاص جاري '!I14/91*100</f>
        <v>1414493.4065934066</v>
      </c>
      <c r="J14" s="170">
        <f>'ج 7 خاص جاري '!J14/91*100</f>
        <v>0</v>
      </c>
      <c r="K14" s="170">
        <f>'ج 7 خاص جاري '!K14/91*100</f>
        <v>32541397.8021978</v>
      </c>
      <c r="L14" s="170">
        <f t="shared" si="0"/>
        <v>864080222.035165</v>
      </c>
      <c r="M14" s="93" t="s">
        <v>32</v>
      </c>
      <c r="N14" s="161"/>
      <c r="O14" s="159"/>
    </row>
    <row r="15" spans="1:15" ht="26.25" customHeight="1">
      <c r="A15" s="313"/>
      <c r="B15" s="6"/>
      <c r="C15" s="95" t="s">
        <v>33</v>
      </c>
      <c r="D15" s="170">
        <f>'ج 7 خاص جاري '!D15/91*100</f>
        <v>0</v>
      </c>
      <c r="E15" s="170">
        <f>'ج 7 خاص جاري '!E15/91*100</f>
        <v>58329980.21978022</v>
      </c>
      <c r="F15" s="170">
        <f>'ج 7 خاص جاري '!F15/91*100</f>
        <v>-240336.26373626376</v>
      </c>
      <c r="G15" s="170">
        <f>'ج 7 خاص جاري '!G15/91*100</f>
        <v>4794950.549450549</v>
      </c>
      <c r="H15" s="170">
        <f>'ج 7 خاص جاري '!H15/91*100</f>
        <v>15882078.021978023</v>
      </c>
      <c r="I15" s="170">
        <f>'ج 7 خاص جاري '!I15/91*100</f>
        <v>3630372.527472527</v>
      </c>
      <c r="J15" s="170">
        <f>'ج 7 خاص جاري '!J15/91*100</f>
        <v>0</v>
      </c>
      <c r="K15" s="170">
        <f>'ج 7 خاص جاري '!K15/91*100</f>
        <v>37246450.549450554</v>
      </c>
      <c r="L15" s="170">
        <f t="shared" si="0"/>
        <v>119643495.6043956</v>
      </c>
      <c r="M15" s="84" t="s">
        <v>34</v>
      </c>
      <c r="N15" s="4"/>
      <c r="O15" s="159"/>
    </row>
    <row r="16" spans="1:15" ht="28.5" customHeight="1">
      <c r="A16" s="313"/>
      <c r="B16" s="6"/>
      <c r="C16" s="95" t="s">
        <v>35</v>
      </c>
      <c r="D16" s="170">
        <f>'ج 7 خاص جاري '!D16/91*100</f>
        <v>6759209379.120879</v>
      </c>
      <c r="E16" s="170">
        <f>'ج 7 خاص جاري '!E16/91*100</f>
        <v>0</v>
      </c>
      <c r="F16" s="170">
        <f>'ج 7 خاص جاري '!F16/91*100</f>
        <v>0</v>
      </c>
      <c r="G16" s="170">
        <f>'ج 7 خاص جاري '!G16/91*100</f>
        <v>0</v>
      </c>
      <c r="H16" s="170">
        <f>'ج 7 خاص جاري '!H16/91*100</f>
        <v>0</v>
      </c>
      <c r="I16" s="170">
        <f>'ج 7 خاص جاري '!I16/91*100</f>
        <v>0</v>
      </c>
      <c r="J16" s="170">
        <f>'ج 7 خاص جاري '!J16/91*100</f>
        <v>0</v>
      </c>
      <c r="K16" s="170">
        <f>'ج 7 خاص جاري '!K16/91*100</f>
        <v>0</v>
      </c>
      <c r="L16" s="170">
        <f t="shared" si="0"/>
        <v>6759209379.120879</v>
      </c>
      <c r="M16" s="84" t="s">
        <v>36</v>
      </c>
      <c r="N16" s="4"/>
      <c r="O16" s="159"/>
    </row>
    <row r="17" spans="1:15" ht="36" customHeight="1">
      <c r="A17" s="313"/>
      <c r="B17" s="6"/>
      <c r="C17" s="95" t="s">
        <v>37</v>
      </c>
      <c r="D17" s="170">
        <f>'ج 7 خاص جاري '!D17/91*100</f>
        <v>0</v>
      </c>
      <c r="E17" s="170">
        <f>'ج 7 خاص جاري '!E17/91*100</f>
        <v>39445414.628241755</v>
      </c>
      <c r="F17" s="170">
        <f>'ج 7 خاص جاري '!F17/91*100</f>
        <v>547396318.1376923</v>
      </c>
      <c r="G17" s="170">
        <f>'ج 7 خاص جاري '!G17/91*100</f>
        <v>165487324.4292307</v>
      </c>
      <c r="H17" s="170">
        <f>'ج 7 خاص جاري '!H17/91*100</f>
        <v>123351749.94285712</v>
      </c>
      <c r="I17" s="170">
        <f>'ج 7 خاص جاري '!I17/91*100</f>
        <v>108323.07692307692</v>
      </c>
      <c r="J17" s="170">
        <f>'ج 7 خاص جاري '!J17/91*100</f>
        <v>0</v>
      </c>
      <c r="K17" s="170">
        <f>'ج 7 خاص جاري '!K17/91*100</f>
        <v>0</v>
      </c>
      <c r="L17" s="170">
        <f t="shared" si="0"/>
        <v>875789130.2149451</v>
      </c>
      <c r="M17" s="84" t="s">
        <v>38</v>
      </c>
      <c r="N17" s="4"/>
      <c r="O17" s="159"/>
    </row>
    <row r="18" spans="1:15" ht="30.75" customHeight="1">
      <c r="A18" s="313"/>
      <c r="B18" s="6"/>
      <c r="C18" s="95" t="s">
        <v>39</v>
      </c>
      <c r="D18" s="170">
        <f>'ج 7 خاص جاري '!D18/91*100</f>
        <v>0</v>
      </c>
      <c r="E18" s="170">
        <f>'ج 7 خاص جاري '!E18/91*100</f>
        <v>0</v>
      </c>
      <c r="F18" s="170">
        <f>'ج 7 خاص جاري '!F18/91*100</f>
        <v>0</v>
      </c>
      <c r="G18" s="170">
        <f>'ج 7 خاص جاري '!G18/91*100</f>
        <v>0</v>
      </c>
      <c r="H18" s="170">
        <f>'ج 7 خاص جاري '!H18/91*100</f>
        <v>0</v>
      </c>
      <c r="I18" s="170">
        <f>'ج 7 خاص جاري '!I18/91*100</f>
        <v>0</v>
      </c>
      <c r="J18" s="170">
        <f>'ج 7 خاص جاري '!J18/91*100</f>
        <v>0</v>
      </c>
      <c r="K18" s="170">
        <f>'ج 7 خاص جاري '!K18/91*100</f>
        <v>0</v>
      </c>
      <c r="L18" s="170">
        <f t="shared" si="0"/>
        <v>0</v>
      </c>
      <c r="M18" s="84" t="s">
        <v>40</v>
      </c>
      <c r="N18" s="4"/>
      <c r="O18" s="159"/>
    </row>
    <row r="19" spans="1:15" ht="26.25" customHeight="1" thickBot="1">
      <c r="A19" s="313"/>
      <c r="B19" s="6"/>
      <c r="C19" s="60" t="s">
        <v>41</v>
      </c>
      <c r="D19" s="170">
        <f>'ج 7 خاص جاري '!D19/91*100</f>
        <v>0</v>
      </c>
      <c r="E19" s="170">
        <f>'ج 7 خاص جاري '!E19/91*100</f>
        <v>39445414.628241755</v>
      </c>
      <c r="F19" s="170">
        <f>'ج 7 خاص جاري '!F19/91*100</f>
        <v>547396318.1376923</v>
      </c>
      <c r="G19" s="170">
        <f>'ج 7 خاص جاري '!G19/91*100</f>
        <v>165487324.4292307</v>
      </c>
      <c r="H19" s="170">
        <f>'ج 7 خاص جاري '!H19/91*100</f>
        <v>123351749.94285712</v>
      </c>
      <c r="I19" s="170">
        <f>'ج 7 خاص جاري '!I19/91*100</f>
        <v>108323.07692307692</v>
      </c>
      <c r="J19" s="170">
        <f>'ج 7 خاص جاري '!J19/91*100</f>
        <v>0</v>
      </c>
      <c r="K19" s="170">
        <f>'ج 7 خاص جاري '!K19/91*100</f>
        <v>0</v>
      </c>
      <c r="L19" s="170">
        <f t="shared" si="0"/>
        <v>875789130.2149451</v>
      </c>
      <c r="M19" s="94" t="s">
        <v>42</v>
      </c>
      <c r="N19" s="4"/>
      <c r="O19" s="159"/>
    </row>
    <row r="20" spans="1:15" ht="43.5" customHeight="1" thickBot="1">
      <c r="A20" s="25"/>
      <c r="B20" s="6"/>
      <c r="C20" s="147" t="s">
        <v>43</v>
      </c>
      <c r="D20" s="282">
        <f>D6+D8+D9+D10+D11+D12+D13+D14+D15+D16+D18+D19</f>
        <v>6815571002.197803</v>
      </c>
      <c r="E20" s="282">
        <f aca="true" t="shared" si="1" ref="E20:L20">E6+E8+E9+E10+E11+E12+E13+E14+E15+E16+E18+E19</f>
        <v>1438688059.771099</v>
      </c>
      <c r="F20" s="282">
        <f t="shared" si="1"/>
        <v>781756098.8513187</v>
      </c>
      <c r="G20" s="282">
        <f t="shared" si="1"/>
        <v>6587276453.08022</v>
      </c>
      <c r="H20" s="282">
        <f t="shared" si="1"/>
        <v>343152601.0879121</v>
      </c>
      <c r="I20" s="282">
        <f t="shared" si="1"/>
        <v>205382308.7912088</v>
      </c>
      <c r="J20" s="282">
        <f t="shared" si="1"/>
        <v>4102371.7956043957</v>
      </c>
      <c r="K20" s="282">
        <f t="shared" si="1"/>
        <v>117185858.24175823</v>
      </c>
      <c r="L20" s="282">
        <f t="shared" si="1"/>
        <v>16293114753.816923</v>
      </c>
      <c r="M20" s="114" t="s">
        <v>58</v>
      </c>
      <c r="N20" s="162"/>
      <c r="O20" s="159"/>
    </row>
    <row r="21" spans="1:14" ht="18.75" customHeight="1" thickTop="1">
      <c r="A21" s="102">
        <v>16</v>
      </c>
      <c r="B21" s="6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163"/>
    </row>
    <row r="23" spans="4:11" ht="18" customHeight="1">
      <c r="D23" s="125"/>
      <c r="E23" s="125"/>
      <c r="F23" s="125"/>
      <c r="G23" s="125"/>
      <c r="H23" s="125"/>
      <c r="I23" s="125"/>
      <c r="J23" s="125"/>
      <c r="K23" s="125"/>
    </row>
    <row r="24" ht="18" customHeight="1"/>
    <row r="25" ht="18" customHeight="1"/>
    <row r="26" ht="18" customHeight="1"/>
    <row r="27" ht="18" customHeight="1"/>
    <row r="28" ht="18" customHeight="1"/>
    <row r="34" ht="14.25">
      <c r="E34" s="61"/>
    </row>
  </sheetData>
  <sheetProtection/>
  <mergeCells count="6">
    <mergeCell ref="C3:M3"/>
    <mergeCell ref="C4:C5"/>
    <mergeCell ref="M4:M5"/>
    <mergeCell ref="C1:M1"/>
    <mergeCell ref="C21:M21"/>
    <mergeCell ref="A1:A19"/>
  </mergeCells>
  <printOptions horizontalCentered="1" verticalCentered="1"/>
  <pageMargins left="0.33" right="0.32" top="0.77" bottom="0.551181102362205" header="0.31496062992126" footer="0.31496062992126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H6" sqref="H6:H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K1:S24"/>
  <sheetViews>
    <sheetView rightToLeft="1" zoomScalePageLayoutView="0" workbookViewId="0" topLeftCell="A1">
      <selection activeCell="H6" sqref="H6:H20"/>
    </sheetView>
  </sheetViews>
  <sheetFormatPr defaultColWidth="9.140625" defaultRowHeight="12.75"/>
  <cols>
    <col min="5" max="5" width="8.57421875" style="0" customWidth="1"/>
    <col min="6" max="7" width="9.140625" style="0" hidden="1" customWidth="1"/>
    <col min="8" max="8" width="8.28125" style="0" hidden="1" customWidth="1"/>
    <col min="9" max="10" width="9.140625" style="0" hidden="1" customWidth="1"/>
    <col min="11" max="11" width="22.57421875" style="0" customWidth="1"/>
    <col min="12" max="12" width="13.57421875" style="0" customWidth="1"/>
  </cols>
  <sheetData>
    <row r="1" spans="11:12" ht="18">
      <c r="K1" s="75" t="s">
        <v>67</v>
      </c>
      <c r="L1" s="6">
        <v>51.1</v>
      </c>
    </row>
    <row r="2" spans="11:12" ht="18">
      <c r="K2" s="124" t="s">
        <v>78</v>
      </c>
      <c r="L2" s="6">
        <v>33.7</v>
      </c>
    </row>
    <row r="3" spans="11:12" ht="18">
      <c r="K3" s="75" t="s">
        <v>79</v>
      </c>
      <c r="L3" s="6">
        <v>15.2</v>
      </c>
    </row>
    <row r="4" spans="11:12" ht="18">
      <c r="K4" s="75"/>
      <c r="L4" s="28"/>
    </row>
    <row r="22" spans="18:19" ht="18">
      <c r="R22" s="75"/>
      <c r="S22" s="6"/>
    </row>
    <row r="23" spans="18:19" ht="18">
      <c r="R23" s="124"/>
      <c r="S23" s="6"/>
    </row>
    <row r="24" spans="18:19" ht="18">
      <c r="R24" s="75"/>
      <c r="S2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Worksheet____11">
    <tabColor indexed="13"/>
  </sheetPr>
  <dimension ref="A1:L22"/>
  <sheetViews>
    <sheetView rightToLeft="1" view="pageBreakPreview" zoomScale="120" zoomScaleSheetLayoutView="120" workbookViewId="0" topLeftCell="A13">
      <selection activeCell="E6" sqref="E6"/>
    </sheetView>
  </sheetViews>
  <sheetFormatPr defaultColWidth="9.140625" defaultRowHeight="30" customHeight="1"/>
  <cols>
    <col min="1" max="1" width="8.8515625" style="105" customWidth="1"/>
    <col min="2" max="2" width="3.57421875" style="6" hidden="1" customWidth="1"/>
    <col min="3" max="3" width="19.57421875" style="6" customWidth="1"/>
    <col min="4" max="5" width="17.00390625" style="6" bestFit="1" customWidth="1"/>
    <col min="6" max="6" width="17.28125" style="6" customWidth="1"/>
    <col min="7" max="7" width="11.57421875" style="6" customWidth="1"/>
    <col min="8" max="8" width="30.28125" style="6" customWidth="1"/>
    <col min="9" max="9" width="15.140625" style="149" customWidth="1"/>
    <col min="10" max="10" width="12.140625" style="6" customWidth="1"/>
    <col min="11" max="11" width="11.8515625" style="6" bestFit="1" customWidth="1"/>
    <col min="12" max="12" width="10.57421875" style="6" bestFit="1" customWidth="1"/>
    <col min="13" max="16384" width="9.140625" style="6" customWidth="1"/>
  </cols>
  <sheetData>
    <row r="1" spans="1:8" ht="24.75" customHeight="1">
      <c r="A1" s="294" t="s">
        <v>76</v>
      </c>
      <c r="B1" s="295" t="s">
        <v>86</v>
      </c>
      <c r="C1" s="291"/>
      <c r="D1" s="291"/>
      <c r="E1" s="291"/>
      <c r="F1" s="291"/>
      <c r="G1" s="291"/>
      <c r="H1" s="291"/>
    </row>
    <row r="2" spans="1:8" ht="21" customHeight="1">
      <c r="A2" s="294"/>
      <c r="B2" s="296" t="s">
        <v>105</v>
      </c>
      <c r="C2" s="297"/>
      <c r="D2" s="4"/>
      <c r="E2" s="4"/>
      <c r="F2" s="4"/>
      <c r="G2" s="4"/>
      <c r="H2" s="76" t="s">
        <v>116</v>
      </c>
    </row>
    <row r="3" spans="1:8" ht="33.75" customHeight="1" thickBot="1">
      <c r="A3" s="294"/>
      <c r="B3" s="298" t="s">
        <v>87</v>
      </c>
      <c r="C3" s="299"/>
      <c r="D3" s="299"/>
      <c r="E3" s="299"/>
      <c r="F3" s="299"/>
      <c r="G3" s="299"/>
      <c r="H3" s="299"/>
    </row>
    <row r="4" spans="1:8" ht="34.5" customHeight="1" thickBot="1" thickTop="1">
      <c r="A4" s="294"/>
      <c r="C4" s="20" t="s">
        <v>44</v>
      </c>
      <c r="D4" s="21">
        <v>2015</v>
      </c>
      <c r="E4" s="21">
        <v>2016</v>
      </c>
      <c r="F4" s="21">
        <v>2017</v>
      </c>
      <c r="G4" s="21" t="s">
        <v>71</v>
      </c>
      <c r="H4" s="22" t="s">
        <v>48</v>
      </c>
    </row>
    <row r="5" spans="1:12" ht="28.5" customHeight="1">
      <c r="A5" s="294"/>
      <c r="C5" s="23" t="s">
        <v>52</v>
      </c>
      <c r="D5" s="268">
        <v>185269408.90313232</v>
      </c>
      <c r="E5" s="268">
        <v>227858042.10395104</v>
      </c>
      <c r="F5" s="268">
        <v>776456940.758048</v>
      </c>
      <c r="G5" s="148">
        <f>(((E5/D5)-1)*100)</f>
        <v>22.987407070039325</v>
      </c>
      <c r="H5" s="24" t="s">
        <v>16</v>
      </c>
      <c r="J5" s="15"/>
      <c r="L5" s="27"/>
    </row>
    <row r="6" spans="1:12" ht="24.75" customHeight="1">
      <c r="A6" s="294"/>
      <c r="C6" s="10" t="s">
        <v>17</v>
      </c>
      <c r="D6" s="268">
        <v>26319084267.96344</v>
      </c>
      <c r="E6" s="268">
        <v>14296694482.407846</v>
      </c>
      <c r="F6" s="268">
        <v>10587312125.016634</v>
      </c>
      <c r="G6" s="148">
        <f aca="true" t="shared" si="0" ref="G6:G18">(((E6/D6)-1)*100)</f>
        <v>-45.67936202928492</v>
      </c>
      <c r="H6" s="9" t="s">
        <v>18</v>
      </c>
      <c r="J6" s="15"/>
      <c r="L6" s="27"/>
    </row>
    <row r="7" spans="1:12" ht="21.75" customHeight="1">
      <c r="A7" s="294"/>
      <c r="C7" s="10" t="s">
        <v>19</v>
      </c>
      <c r="D7" s="268">
        <v>26305809149.43726</v>
      </c>
      <c r="E7" s="268">
        <v>13626960929.59327</v>
      </c>
      <c r="F7" s="268">
        <v>10568703203.977074</v>
      </c>
      <c r="G7" s="148">
        <f t="shared" si="0"/>
        <v>-48.19790240177888</v>
      </c>
      <c r="H7" s="51" t="s">
        <v>18</v>
      </c>
      <c r="J7" s="15"/>
      <c r="L7" s="27"/>
    </row>
    <row r="8" spans="1:12" ht="27.75" customHeight="1">
      <c r="A8" s="294"/>
      <c r="C8" s="10" t="s">
        <v>21</v>
      </c>
      <c r="D8" s="268">
        <v>13275118.526178285</v>
      </c>
      <c r="E8" s="268">
        <v>669733552.8145803</v>
      </c>
      <c r="F8" s="268">
        <v>18608921.03956044</v>
      </c>
      <c r="G8" s="148">
        <f t="shared" si="0"/>
        <v>4945.028799508482</v>
      </c>
      <c r="H8" s="9" t="s">
        <v>57</v>
      </c>
      <c r="J8" s="15"/>
      <c r="L8" s="27"/>
    </row>
    <row r="9" spans="1:12" ht="26.25" customHeight="1">
      <c r="A9" s="294"/>
      <c r="C9" s="10" t="s">
        <v>23</v>
      </c>
      <c r="D9" s="268">
        <v>783196088.5044667</v>
      </c>
      <c r="E9" s="268">
        <v>2183667247.819831</v>
      </c>
      <c r="F9" s="268">
        <v>4275203489.103361</v>
      </c>
      <c r="G9" s="148">
        <f t="shared" si="0"/>
        <v>178.81488172260927</v>
      </c>
      <c r="H9" s="9" t="s">
        <v>24</v>
      </c>
      <c r="J9" s="15"/>
      <c r="L9" s="27"/>
    </row>
    <row r="10" spans="1:12" ht="22.5" customHeight="1">
      <c r="A10" s="294"/>
      <c r="C10" s="10" t="s">
        <v>53</v>
      </c>
      <c r="D10" s="268">
        <v>1603361571.3070812</v>
      </c>
      <c r="E10" s="268">
        <v>3471142775.0801697</v>
      </c>
      <c r="F10" s="268">
        <v>3935541079.8375816</v>
      </c>
      <c r="G10" s="148">
        <f t="shared" si="0"/>
        <v>116.49157851840299</v>
      </c>
      <c r="H10" s="9" t="s">
        <v>26</v>
      </c>
      <c r="J10" s="15"/>
      <c r="L10" s="27"/>
    </row>
    <row r="11" spans="1:12" ht="23.25" customHeight="1">
      <c r="A11" s="294"/>
      <c r="C11" s="10" t="s">
        <v>27</v>
      </c>
      <c r="D11" s="268">
        <v>1209787036.5514104</v>
      </c>
      <c r="E11" s="268">
        <v>2338315754.521788</v>
      </c>
      <c r="F11" s="268">
        <v>485490507.75165987</v>
      </c>
      <c r="G11" s="148">
        <f t="shared" si="0"/>
        <v>93.28325431452251</v>
      </c>
      <c r="H11" s="9" t="s">
        <v>28</v>
      </c>
      <c r="J11" s="15"/>
      <c r="L11" s="27"/>
    </row>
    <row r="12" spans="1:12" ht="27.75" customHeight="1">
      <c r="A12" s="110"/>
      <c r="C12" s="10" t="s">
        <v>54</v>
      </c>
      <c r="D12" s="268">
        <v>4452005826.607603</v>
      </c>
      <c r="E12" s="268">
        <v>2387417641.1290207</v>
      </c>
      <c r="F12" s="268">
        <v>248575230.7339737</v>
      </c>
      <c r="G12" s="148">
        <f t="shared" si="0"/>
        <v>-46.3743370042214</v>
      </c>
      <c r="H12" s="14" t="s">
        <v>30</v>
      </c>
      <c r="J12" s="15"/>
      <c r="L12" s="27"/>
    </row>
    <row r="13" spans="1:12" ht="29.25" customHeight="1">
      <c r="A13" s="110"/>
      <c r="C13" s="10" t="s">
        <v>31</v>
      </c>
      <c r="D13" s="268">
        <v>1490081129.0634904</v>
      </c>
      <c r="E13" s="268">
        <v>2722108281.919084</v>
      </c>
      <c r="F13" s="268">
        <v>962839392.9889865</v>
      </c>
      <c r="G13" s="148">
        <f t="shared" si="0"/>
        <v>82.68188414881259</v>
      </c>
      <c r="H13" s="11" t="s">
        <v>32</v>
      </c>
      <c r="J13" s="15"/>
      <c r="L13" s="27"/>
    </row>
    <row r="14" spans="1:12" ht="26.25" customHeight="1">
      <c r="A14" s="110"/>
      <c r="C14" s="10" t="s">
        <v>33</v>
      </c>
      <c r="D14" s="268">
        <v>149395458.33301947</v>
      </c>
      <c r="E14" s="268">
        <v>127592202.23578845</v>
      </c>
      <c r="F14" s="268">
        <v>159146285.16614822</v>
      </c>
      <c r="G14" s="148">
        <f t="shared" si="0"/>
        <v>-14.594323241493113</v>
      </c>
      <c r="H14" s="9" t="s">
        <v>34</v>
      </c>
      <c r="J14" s="15"/>
      <c r="L14" s="27"/>
    </row>
    <row r="15" spans="1:12" ht="26.25" customHeight="1">
      <c r="A15" s="110"/>
      <c r="C15" s="10" t="s">
        <v>35</v>
      </c>
      <c r="D15" s="268">
        <v>3274208601.28617</v>
      </c>
      <c r="E15" s="268">
        <v>4152892041.717561</v>
      </c>
      <c r="F15" s="268">
        <v>6759209379.120879</v>
      </c>
      <c r="G15" s="148">
        <f t="shared" si="0"/>
        <v>26.836513717734036</v>
      </c>
      <c r="H15" s="9" t="s">
        <v>36</v>
      </c>
      <c r="J15" s="15"/>
      <c r="L15" s="27"/>
    </row>
    <row r="16" spans="1:12" ht="29.25" customHeight="1">
      <c r="A16" s="110"/>
      <c r="C16" s="10" t="s">
        <v>37</v>
      </c>
      <c r="D16" s="268">
        <v>6061996654.571425</v>
      </c>
      <c r="E16" s="268">
        <v>4685384693.150676</v>
      </c>
      <c r="F16" s="268">
        <v>3814265851.097973</v>
      </c>
      <c r="G16" s="148">
        <f t="shared" si="0"/>
        <v>-22.708886854674027</v>
      </c>
      <c r="H16" s="9" t="s">
        <v>38</v>
      </c>
      <c r="J16" s="15"/>
      <c r="L16" s="27"/>
    </row>
    <row r="17" spans="1:12" ht="26.25" customHeight="1">
      <c r="A17" s="110"/>
      <c r="C17" s="10" t="s">
        <v>39</v>
      </c>
      <c r="D17" s="268">
        <v>2794743895.0329723</v>
      </c>
      <c r="E17" s="268">
        <v>1818187633.4584813</v>
      </c>
      <c r="F17" s="268">
        <v>2938476720.883028</v>
      </c>
      <c r="G17" s="148">
        <f t="shared" si="0"/>
        <v>-34.94260290934349</v>
      </c>
      <c r="H17" s="9" t="s">
        <v>40</v>
      </c>
      <c r="J17" s="15"/>
      <c r="L17" s="27"/>
    </row>
    <row r="18" spans="1:12" ht="24.75" customHeight="1" thickBot="1">
      <c r="A18" s="169"/>
      <c r="C18" s="18" t="s">
        <v>41</v>
      </c>
      <c r="D18" s="269">
        <v>3267252759.538453</v>
      </c>
      <c r="E18" s="269">
        <v>2867197059.692192</v>
      </c>
      <c r="F18" s="269">
        <v>875789130.2149451</v>
      </c>
      <c r="G18" s="148">
        <f t="shared" si="0"/>
        <v>-12.244406211865122</v>
      </c>
      <c r="H18" s="19" t="s">
        <v>42</v>
      </c>
      <c r="J18" s="15"/>
      <c r="L18" s="27"/>
    </row>
    <row r="19" spans="1:12" ht="33" customHeight="1" thickBot="1">
      <c r="A19" s="169">
        <v>7</v>
      </c>
      <c r="C19" s="129" t="s">
        <v>43</v>
      </c>
      <c r="D19" s="287">
        <v>45528386043.09125</v>
      </c>
      <c r="E19" s="288">
        <v>36593073162.08572</v>
      </c>
      <c r="F19" s="288">
        <v>32004040281.575253</v>
      </c>
      <c r="G19" s="165">
        <f>((E19/D19)-1)*100</f>
        <v>-19.62580635419082</v>
      </c>
      <c r="H19" s="29" t="s">
        <v>58</v>
      </c>
      <c r="J19" s="15"/>
      <c r="L19" s="27"/>
    </row>
    <row r="20" ht="30" customHeight="1" thickTop="1">
      <c r="G20" s="63"/>
    </row>
    <row r="21" ht="30" customHeight="1">
      <c r="G21" s="106"/>
    </row>
    <row r="22" ht="30" customHeight="1">
      <c r="G22" s="106"/>
    </row>
  </sheetData>
  <sheetProtection/>
  <mergeCells count="4">
    <mergeCell ref="A1:A11"/>
    <mergeCell ref="B1:H1"/>
    <mergeCell ref="B2:C2"/>
    <mergeCell ref="B3:H3"/>
  </mergeCells>
  <printOptions horizontalCentered="1" verticalCentered="1"/>
  <pageMargins left="0.511811023622047" right="0.2" top="0.354330708661417" bottom="0.551181102362205" header="0.354330708661417" footer="0.3149606299212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12"/>
  <dimension ref="A1:N23"/>
  <sheetViews>
    <sheetView rightToLeft="1" zoomScale="110" zoomScaleNormal="110" zoomScaleSheetLayoutView="100" zoomScalePageLayoutView="0" workbookViewId="0" topLeftCell="A1">
      <selection activeCell="D21" sqref="D21:F21"/>
    </sheetView>
  </sheetViews>
  <sheetFormatPr defaultColWidth="9.140625" defaultRowHeight="30" customHeight="1"/>
  <cols>
    <col min="1" max="1" width="5.00390625" style="6" customWidth="1"/>
    <col min="2" max="2" width="4.7109375" style="6" customWidth="1"/>
    <col min="3" max="3" width="21.7109375" style="6" customWidth="1"/>
    <col min="4" max="4" width="17.421875" style="28" bestFit="1" customWidth="1"/>
    <col min="5" max="5" width="10.421875" style="28" customWidth="1"/>
    <col min="6" max="6" width="17.421875" style="28" bestFit="1" customWidth="1"/>
    <col min="7" max="7" width="10.421875" style="28" customWidth="1"/>
    <col min="8" max="8" width="17.421875" style="66" bestFit="1" customWidth="1"/>
    <col min="9" max="9" width="11.00390625" style="155" customWidth="1"/>
    <col min="10" max="10" width="30.28125" style="6" customWidth="1"/>
    <col min="11" max="11" width="18.8515625" style="271" customWidth="1"/>
    <col min="12" max="12" width="11.421875" style="6" customWidth="1"/>
    <col min="13" max="13" width="12.00390625" style="6" bestFit="1" customWidth="1"/>
    <col min="14" max="14" width="15.140625" style="6" customWidth="1"/>
    <col min="15" max="16384" width="9.140625" style="6" customWidth="1"/>
  </cols>
  <sheetData>
    <row r="1" spans="1:10" ht="33.75" customHeight="1">
      <c r="A1" s="300" t="s">
        <v>76</v>
      </c>
      <c r="B1" s="72"/>
      <c r="C1" s="302" t="s">
        <v>88</v>
      </c>
      <c r="D1" s="302"/>
      <c r="E1" s="302"/>
      <c r="F1" s="302"/>
      <c r="G1" s="302"/>
      <c r="H1" s="302"/>
      <c r="I1" s="302"/>
      <c r="J1" s="302"/>
    </row>
    <row r="2" spans="1:10" ht="15.75">
      <c r="A2" s="300"/>
      <c r="B2" s="72"/>
      <c r="C2" s="79" t="s">
        <v>106</v>
      </c>
      <c r="D2" s="2"/>
      <c r="E2" s="2"/>
      <c r="F2" s="2"/>
      <c r="G2" s="2"/>
      <c r="H2" s="2"/>
      <c r="I2" s="137"/>
      <c r="J2" s="32" t="s">
        <v>115</v>
      </c>
    </row>
    <row r="3" spans="1:10" ht="32.25" customHeight="1" thickBot="1">
      <c r="A3" s="300"/>
      <c r="B3" s="72"/>
      <c r="C3" s="292" t="s">
        <v>89</v>
      </c>
      <c r="D3" s="292"/>
      <c r="E3" s="292"/>
      <c r="F3" s="292"/>
      <c r="G3" s="292"/>
      <c r="H3" s="292"/>
      <c r="I3" s="292"/>
      <c r="J3" s="292"/>
    </row>
    <row r="4" spans="1:10" ht="35.25" customHeight="1" thickTop="1">
      <c r="A4" s="300"/>
      <c r="B4" s="107"/>
      <c r="C4" s="305" t="s">
        <v>44</v>
      </c>
      <c r="D4" s="54" t="s">
        <v>45</v>
      </c>
      <c r="E4" s="46" t="s">
        <v>46</v>
      </c>
      <c r="F4" s="54" t="s">
        <v>47</v>
      </c>
      <c r="G4" s="46" t="s">
        <v>46</v>
      </c>
      <c r="H4" s="64" t="s">
        <v>9</v>
      </c>
      <c r="I4" s="46" t="s">
        <v>46</v>
      </c>
      <c r="J4" s="303" t="s">
        <v>48</v>
      </c>
    </row>
    <row r="5" spans="1:10" ht="33.75" customHeight="1" thickBot="1">
      <c r="A5" s="300"/>
      <c r="B5" s="72"/>
      <c r="C5" s="306"/>
      <c r="D5" s="55" t="s">
        <v>49</v>
      </c>
      <c r="E5" s="47" t="s">
        <v>50</v>
      </c>
      <c r="F5" s="55" t="s">
        <v>51</v>
      </c>
      <c r="G5" s="47" t="s">
        <v>50</v>
      </c>
      <c r="H5" s="65" t="s">
        <v>14</v>
      </c>
      <c r="I5" s="47" t="s">
        <v>50</v>
      </c>
      <c r="J5" s="304"/>
    </row>
    <row r="6" spans="1:14" ht="33" customHeight="1">
      <c r="A6" s="300"/>
      <c r="B6" s="72"/>
      <c r="C6" s="48" t="s">
        <v>52</v>
      </c>
      <c r="D6" s="67">
        <v>133394254.2</v>
      </c>
      <c r="E6" s="67">
        <f>D6/D$20*100</f>
        <v>0.7621111652429967</v>
      </c>
      <c r="F6" s="67">
        <v>599395949.6371999</v>
      </c>
      <c r="G6" s="67">
        <f>F6/F$20*100</f>
        <v>4.0426700338489985</v>
      </c>
      <c r="H6" s="67">
        <v>732790203.8371999</v>
      </c>
      <c r="I6" s="67">
        <f aca="true" t="shared" si="0" ref="I6:I19">H6/H$20*100</f>
        <v>2.266595925297969</v>
      </c>
      <c r="J6" s="49" t="s">
        <v>16</v>
      </c>
      <c r="L6" s="15"/>
      <c r="M6" s="15"/>
      <c r="N6" s="15">
        <v>0.7024942703851236</v>
      </c>
    </row>
    <row r="7" spans="1:14" ht="28.5" customHeight="1">
      <c r="A7" s="300"/>
      <c r="B7" s="72"/>
      <c r="C7" s="50" t="s">
        <v>17</v>
      </c>
      <c r="D7" s="67">
        <v>11822568271.936</v>
      </c>
      <c r="E7" s="67">
        <f>D7/D$20*100</f>
        <v>67.54497287702537</v>
      </c>
      <c r="F7" s="67">
        <v>16934118.146</v>
      </c>
      <c r="G7" s="67">
        <f>F7/F$20*100</f>
        <v>0.11421340437807329</v>
      </c>
      <c r="H7" s="67">
        <v>11839502390.082</v>
      </c>
      <c r="I7" s="67">
        <f t="shared" si="0"/>
        <v>36.62080597474431</v>
      </c>
      <c r="J7" s="51" t="s">
        <v>18</v>
      </c>
      <c r="L7" s="15"/>
      <c r="M7" s="15"/>
      <c r="N7" s="15">
        <v>39.6947692984671</v>
      </c>
    </row>
    <row r="8" spans="1:14" ht="24.75" customHeight="1">
      <c r="A8" s="300"/>
      <c r="B8" s="72"/>
      <c r="C8" s="50" t="s">
        <v>19</v>
      </c>
      <c r="D8" s="67">
        <v>11822568271.936</v>
      </c>
      <c r="E8" s="67">
        <f aca="true" t="shared" si="1" ref="E8:G19">D8/D$20*100</f>
        <v>67.54497287702537</v>
      </c>
      <c r="F8" s="67">
        <v>0</v>
      </c>
      <c r="G8" s="67">
        <f t="shared" si="1"/>
        <v>0</v>
      </c>
      <c r="H8" s="67">
        <v>11822568271.936</v>
      </c>
      <c r="I8" s="67">
        <f t="shared" si="0"/>
        <v>36.56842699507557</v>
      </c>
      <c r="J8" s="51" t="s">
        <v>20</v>
      </c>
      <c r="L8" s="15"/>
      <c r="M8" s="15"/>
      <c r="N8" s="15">
        <v>39.61268344401002</v>
      </c>
    </row>
    <row r="9" spans="1:14" ht="28.5" customHeight="1">
      <c r="A9" s="300"/>
      <c r="B9" s="72"/>
      <c r="C9" s="50" t="s">
        <v>21</v>
      </c>
      <c r="D9" s="67">
        <v>0</v>
      </c>
      <c r="E9" s="67">
        <f t="shared" si="1"/>
        <v>0</v>
      </c>
      <c r="F9" s="67">
        <v>16934118.146</v>
      </c>
      <c r="G9" s="67">
        <f t="shared" si="1"/>
        <v>0.11421340437807329</v>
      </c>
      <c r="H9" s="67">
        <v>16934118.146</v>
      </c>
      <c r="I9" s="67">
        <f t="shared" si="0"/>
        <v>0.052378979668736544</v>
      </c>
      <c r="J9" s="51" t="s">
        <v>57</v>
      </c>
      <c r="L9" s="15"/>
      <c r="M9" s="15"/>
      <c r="N9" s="15">
        <v>0.08208585445708091</v>
      </c>
    </row>
    <row r="10" spans="1:14" ht="25.5" customHeight="1">
      <c r="A10" s="300"/>
      <c r="B10" s="72"/>
      <c r="C10" s="50" t="s">
        <v>23</v>
      </c>
      <c r="D10" s="67">
        <v>157115591</v>
      </c>
      <c r="E10" s="67">
        <f t="shared" si="1"/>
        <v>0.8976364600781439</v>
      </c>
      <c r="F10" s="67">
        <v>3758721544.1299996</v>
      </c>
      <c r="G10" s="67">
        <f t="shared" si="1"/>
        <v>25.350973694824468</v>
      </c>
      <c r="H10" s="67">
        <v>3915837135.1299996</v>
      </c>
      <c r="I10" s="67">
        <f t="shared" si="0"/>
        <v>12.112089446801583</v>
      </c>
      <c r="J10" s="51" t="s">
        <v>24</v>
      </c>
      <c r="L10" s="15"/>
      <c r="M10" s="15"/>
      <c r="N10" s="15">
        <v>13.515167435770122</v>
      </c>
    </row>
    <row r="11" spans="1:14" ht="25.5" customHeight="1">
      <c r="A11" s="300"/>
      <c r="B11" s="72"/>
      <c r="C11" s="50" t="s">
        <v>53</v>
      </c>
      <c r="D11" s="67">
        <v>1521863684.1407998</v>
      </c>
      <c r="E11" s="67">
        <f t="shared" si="1"/>
        <v>8.694747105993002</v>
      </c>
      <c r="F11" s="67">
        <v>2328521817.2005997</v>
      </c>
      <c r="G11" s="67">
        <f t="shared" si="1"/>
        <v>15.704886526607687</v>
      </c>
      <c r="H11" s="67">
        <v>3850385501.341399</v>
      </c>
      <c r="I11" s="67">
        <f t="shared" si="0"/>
        <v>11.909640770942516</v>
      </c>
      <c r="J11" s="51" t="s">
        <v>26</v>
      </c>
      <c r="L11" s="15"/>
      <c r="M11" s="15"/>
      <c r="N11" s="15">
        <v>9.506751741622157</v>
      </c>
    </row>
    <row r="12" spans="1:14" ht="25.5" customHeight="1">
      <c r="A12" s="300"/>
      <c r="B12" s="72"/>
      <c r="C12" s="50" t="s">
        <v>27</v>
      </c>
      <c r="D12" s="67">
        <v>200886642.67</v>
      </c>
      <c r="E12" s="67">
        <f t="shared" si="1"/>
        <v>1.147710253677382</v>
      </c>
      <c r="F12" s="67">
        <v>279911831.49399996</v>
      </c>
      <c r="G12" s="67">
        <f t="shared" si="1"/>
        <v>1.8878859191249278</v>
      </c>
      <c r="H12" s="67">
        <v>480798474.1639999</v>
      </c>
      <c r="I12" s="67">
        <f t="shared" si="0"/>
        <v>1.4871594307935272</v>
      </c>
      <c r="J12" s="51" t="s">
        <v>28</v>
      </c>
      <c r="L12" s="15"/>
      <c r="M12" s="15"/>
      <c r="N12" s="15">
        <v>6.266406649410714</v>
      </c>
    </row>
    <row r="13" spans="1:14" ht="34.5" customHeight="1">
      <c r="A13" s="300"/>
      <c r="B13" s="72"/>
      <c r="C13" s="50" t="s">
        <v>54</v>
      </c>
      <c r="D13" s="67">
        <v>265008877.2</v>
      </c>
      <c r="E13" s="67">
        <f t="shared" si="1"/>
        <v>1.5140548999945622</v>
      </c>
      <c r="F13" s="67">
        <v>211938.818</v>
      </c>
      <c r="G13" s="67">
        <f t="shared" si="1"/>
        <v>0.0014294369340609936</v>
      </c>
      <c r="H13" s="67">
        <v>265220816.01799998</v>
      </c>
      <c r="I13" s="67">
        <f t="shared" si="0"/>
        <v>0.8203554274371208</v>
      </c>
      <c r="J13" s="52" t="s">
        <v>59</v>
      </c>
      <c r="L13" s="15"/>
      <c r="M13" s="15"/>
      <c r="N13" s="15">
        <v>6.3422372173027055</v>
      </c>
    </row>
    <row r="14" spans="1:14" ht="34.5" customHeight="1">
      <c r="A14" s="300"/>
      <c r="B14" s="72"/>
      <c r="C14" s="50" t="s">
        <v>31</v>
      </c>
      <c r="D14" s="67">
        <v>105301065</v>
      </c>
      <c r="E14" s="67">
        <f t="shared" si="1"/>
        <v>0.6016085012788994</v>
      </c>
      <c r="F14" s="67">
        <v>786313002.052</v>
      </c>
      <c r="G14" s="67">
        <f t="shared" si="1"/>
        <v>5.303345830991219</v>
      </c>
      <c r="H14" s="67">
        <v>891614067.052</v>
      </c>
      <c r="I14" s="67">
        <f t="shared" si="0"/>
        <v>2.757854568382566</v>
      </c>
      <c r="J14" s="53" t="s">
        <v>32</v>
      </c>
      <c r="L14" s="15"/>
      <c r="M14" s="15"/>
      <c r="N14" s="15">
        <v>7.517243949695423</v>
      </c>
    </row>
    <row r="15" spans="1:14" ht="25.5" customHeight="1">
      <c r="A15" s="300"/>
      <c r="B15" s="72"/>
      <c r="C15" s="50" t="s">
        <v>33</v>
      </c>
      <c r="D15" s="67">
        <v>37975500.47833</v>
      </c>
      <c r="E15" s="67">
        <f t="shared" si="1"/>
        <v>0.21696251531819016</v>
      </c>
      <c r="F15" s="67">
        <v>108875581</v>
      </c>
      <c r="G15" s="67">
        <f t="shared" si="1"/>
        <v>0.7343193576683502</v>
      </c>
      <c r="H15" s="67">
        <v>146851081.47833002</v>
      </c>
      <c r="I15" s="67">
        <f t="shared" si="0"/>
        <v>0.4542255903005095</v>
      </c>
      <c r="J15" s="51" t="s">
        <v>34</v>
      </c>
      <c r="L15" s="15"/>
      <c r="M15" s="15"/>
      <c r="N15" s="15">
        <v>0.08022903540934695</v>
      </c>
    </row>
    <row r="16" spans="1:14" ht="22.5" customHeight="1">
      <c r="A16" s="300"/>
      <c r="B16" s="72"/>
      <c r="C16" s="50" t="s">
        <v>35</v>
      </c>
      <c r="D16" s="67">
        <v>0</v>
      </c>
      <c r="E16" s="67">
        <f t="shared" si="1"/>
        <v>0</v>
      </c>
      <c r="F16" s="67">
        <v>6150880535</v>
      </c>
      <c r="G16" s="67">
        <f t="shared" si="1"/>
        <v>41.48506581614437</v>
      </c>
      <c r="H16" s="67">
        <v>6150880535</v>
      </c>
      <c r="I16" s="67">
        <f t="shared" si="0"/>
        <v>19.02530995177293</v>
      </c>
      <c r="J16" s="51" t="s">
        <v>36</v>
      </c>
      <c r="L16" s="15"/>
      <c r="M16" s="15"/>
      <c r="N16" s="15">
        <v>11.214860913228186</v>
      </c>
    </row>
    <row r="17" spans="1:14" ht="32.25" customHeight="1">
      <c r="A17" s="300"/>
      <c r="B17" s="72"/>
      <c r="C17" s="50" t="s">
        <v>37</v>
      </c>
      <c r="D17" s="67">
        <v>3259140268.8848004</v>
      </c>
      <c r="E17" s="67">
        <f t="shared" si="1"/>
        <v>18.62019622139144</v>
      </c>
      <c r="F17" s="67">
        <v>796968108.4956</v>
      </c>
      <c r="G17" s="67">
        <f t="shared" si="1"/>
        <v>5.37520997947785</v>
      </c>
      <c r="H17" s="67">
        <v>4056108377.3804007</v>
      </c>
      <c r="I17" s="67">
        <f t="shared" si="0"/>
        <v>12.545962913526962</v>
      </c>
      <c r="J17" s="51" t="s">
        <v>38</v>
      </c>
      <c r="L17" s="15"/>
      <c r="M17" s="15"/>
      <c r="N17" s="15">
        <v>5.159839488709119</v>
      </c>
    </row>
    <row r="18" spans="1:14" ht="24.75" customHeight="1">
      <c r="A18" s="300"/>
      <c r="B18" s="72"/>
      <c r="C18" s="50" t="s">
        <v>39</v>
      </c>
      <c r="D18" s="67">
        <v>3259140268.8848004</v>
      </c>
      <c r="E18" s="67">
        <f t="shared" si="1"/>
        <v>18.62019622139144</v>
      </c>
      <c r="F18" s="67">
        <v>0</v>
      </c>
      <c r="G18" s="67">
        <f t="shared" si="1"/>
        <v>0</v>
      </c>
      <c r="H18" s="67">
        <v>3259140268.8848004</v>
      </c>
      <c r="I18" s="67">
        <f t="shared" si="0"/>
        <v>10.08085808836765</v>
      </c>
      <c r="J18" s="51" t="s">
        <v>40</v>
      </c>
      <c r="L18" s="15"/>
      <c r="M18" s="15"/>
      <c r="N18" s="15">
        <v>5.001381329723953</v>
      </c>
    </row>
    <row r="19" spans="1:14" ht="26.25" customHeight="1" thickBot="1">
      <c r="A19" s="300"/>
      <c r="B19" s="72"/>
      <c r="C19" s="56" t="s">
        <v>41</v>
      </c>
      <c r="D19" s="131">
        <v>0</v>
      </c>
      <c r="E19" s="67">
        <f t="shared" si="1"/>
        <v>0</v>
      </c>
      <c r="F19" s="131">
        <v>796968108.4956</v>
      </c>
      <c r="G19" s="67">
        <f t="shared" si="1"/>
        <v>5.37520997947785</v>
      </c>
      <c r="H19" s="67">
        <v>796968108.4956</v>
      </c>
      <c r="I19" s="67">
        <f t="shared" si="0"/>
        <v>2.4651048251593113</v>
      </c>
      <c r="J19" s="57" t="s">
        <v>42</v>
      </c>
      <c r="L19" s="15"/>
      <c r="M19" s="15"/>
      <c r="N19" s="15">
        <v>0.15845815898516608</v>
      </c>
    </row>
    <row r="20" spans="1:13" ht="32.25" customHeight="1" thickBot="1">
      <c r="A20" s="108"/>
      <c r="B20" s="72"/>
      <c r="C20" s="103" t="s">
        <v>43</v>
      </c>
      <c r="D20" s="166">
        <v>17503254155.509933</v>
      </c>
      <c r="E20" s="166">
        <f>E6+E7+E10+E11+E12+E13+E14+E15+E16+E17</f>
        <v>100</v>
      </c>
      <c r="F20" s="166">
        <v>14826734425.973398</v>
      </c>
      <c r="G20" s="166">
        <f>G6+G7+G10+G11+G12+G13+G14+G15+G16+G17</f>
        <v>99.99999999999999</v>
      </c>
      <c r="H20" s="166">
        <v>32329988581.483334</v>
      </c>
      <c r="I20" s="166">
        <f>I6+I7+I10+I11+I12+I13+I14+I15+I16+I17</f>
        <v>100</v>
      </c>
      <c r="J20" s="104" t="s">
        <v>58</v>
      </c>
      <c r="L20" s="15"/>
      <c r="M20" s="27"/>
    </row>
    <row r="21" spans="1:12" ht="30" customHeight="1" thickTop="1">
      <c r="A21" s="109">
        <v>9</v>
      </c>
      <c r="B21" s="72"/>
      <c r="C21" s="75"/>
      <c r="D21" s="45"/>
      <c r="E21" s="156"/>
      <c r="F21" s="45"/>
      <c r="G21" s="45"/>
      <c r="L21" s="15"/>
    </row>
    <row r="22" spans="4:11" ht="30" customHeight="1">
      <c r="D22" s="157"/>
      <c r="E22" s="157"/>
      <c r="F22" s="157"/>
      <c r="G22" s="128"/>
      <c r="H22" s="154"/>
      <c r="J22" s="4"/>
      <c r="K22" s="272"/>
    </row>
    <row r="23" spans="4:11" ht="30" customHeight="1">
      <c r="D23" s="45"/>
      <c r="E23" s="45"/>
      <c r="F23" s="45"/>
      <c r="G23" s="45"/>
      <c r="H23" s="123"/>
      <c r="J23" s="301"/>
      <c r="K23" s="301"/>
    </row>
  </sheetData>
  <sheetProtection/>
  <mergeCells count="6">
    <mergeCell ref="A1:A19"/>
    <mergeCell ref="J23:K23"/>
    <mergeCell ref="C1:J1"/>
    <mergeCell ref="J4:J5"/>
    <mergeCell ref="C4:C5"/>
    <mergeCell ref="C3:J3"/>
  </mergeCells>
  <printOptions horizontalCentered="1"/>
  <pageMargins left="0.551181102362205" right="0.590551181102362" top="0.511811023622047" bottom="0.393700787401575" header="0.354330708661417" footer="0.196850393700787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orksheet____19">
    <tabColor theme="6" tint="-0.24997000396251678"/>
  </sheetPr>
  <dimension ref="A1:L33"/>
  <sheetViews>
    <sheetView rightToLeft="1" zoomScaleSheetLayoutView="100" zoomScalePageLayoutView="0" workbookViewId="0" topLeftCell="A10">
      <selection activeCell="D22" sqref="D22:G23"/>
    </sheetView>
  </sheetViews>
  <sheetFormatPr defaultColWidth="9.140625" defaultRowHeight="30" customHeight="1"/>
  <cols>
    <col min="1" max="1" width="5.00390625" style="117" customWidth="1"/>
    <col min="2" max="2" width="4.140625" style="6" customWidth="1"/>
    <col min="3" max="3" width="21.00390625" style="6" customWidth="1"/>
    <col min="4" max="4" width="18.140625" style="6" customWidth="1"/>
    <col min="5" max="5" width="13.7109375" style="6" bestFit="1" customWidth="1"/>
    <col min="6" max="6" width="17.8515625" style="6" customWidth="1"/>
    <col min="7" max="7" width="10.8515625" style="6" customWidth="1"/>
    <col min="8" max="8" width="17.8515625" style="6" customWidth="1"/>
    <col min="9" max="9" width="11.28125" style="6" customWidth="1"/>
    <col min="10" max="10" width="26.00390625" style="6" customWidth="1"/>
    <col min="11" max="11" width="21.28125" style="2" customWidth="1"/>
    <col min="12" max="12" width="16.140625" style="6" customWidth="1"/>
    <col min="13" max="13" width="14.421875" style="6" customWidth="1"/>
    <col min="14" max="16384" width="9.140625" style="6" customWidth="1"/>
  </cols>
  <sheetData>
    <row r="1" spans="1:10" ht="39" customHeight="1">
      <c r="A1" s="313" t="s">
        <v>76</v>
      </c>
      <c r="C1" s="302" t="s">
        <v>96</v>
      </c>
      <c r="D1" s="302"/>
      <c r="E1" s="302"/>
      <c r="F1" s="302"/>
      <c r="G1" s="302"/>
      <c r="H1" s="302"/>
      <c r="I1" s="302"/>
      <c r="J1" s="302"/>
    </row>
    <row r="2" spans="1:10" ht="18.75" customHeight="1">
      <c r="A2" s="313"/>
      <c r="C2" s="82" t="s">
        <v>117</v>
      </c>
      <c r="D2" s="72"/>
      <c r="E2" s="72"/>
      <c r="F2" s="72"/>
      <c r="G2" s="72"/>
      <c r="H2" s="72"/>
      <c r="I2" s="72"/>
      <c r="J2" s="80" t="s">
        <v>108</v>
      </c>
    </row>
    <row r="3" spans="1:10" ht="37.5" customHeight="1" thickBot="1">
      <c r="A3" s="313"/>
      <c r="C3" s="308" t="s">
        <v>97</v>
      </c>
      <c r="D3" s="308"/>
      <c r="E3" s="308"/>
      <c r="F3" s="308"/>
      <c r="G3" s="308"/>
      <c r="H3" s="308"/>
      <c r="I3" s="308"/>
      <c r="J3" s="308"/>
    </row>
    <row r="4" spans="1:10" ht="23.25" customHeight="1" thickTop="1">
      <c r="A4" s="313"/>
      <c r="B4" s="105"/>
      <c r="C4" s="309" t="s">
        <v>44</v>
      </c>
      <c r="D4" s="8" t="s">
        <v>45</v>
      </c>
      <c r="E4" s="8" t="s">
        <v>46</v>
      </c>
      <c r="F4" s="8" t="s">
        <v>47</v>
      </c>
      <c r="G4" s="8" t="s">
        <v>46</v>
      </c>
      <c r="H4" s="8" t="s">
        <v>9</v>
      </c>
      <c r="I4" s="8" t="s">
        <v>46</v>
      </c>
      <c r="J4" s="311" t="s">
        <v>48</v>
      </c>
    </row>
    <row r="5" spans="1:10" ht="27" customHeight="1" thickBot="1">
      <c r="A5" s="313"/>
      <c r="C5" s="310"/>
      <c r="D5" s="26" t="s">
        <v>49</v>
      </c>
      <c r="E5" s="26" t="s">
        <v>50</v>
      </c>
      <c r="F5" s="26" t="s">
        <v>51</v>
      </c>
      <c r="G5" s="26" t="s">
        <v>50</v>
      </c>
      <c r="H5" s="26" t="s">
        <v>14</v>
      </c>
      <c r="I5" s="26" t="s">
        <v>50</v>
      </c>
      <c r="J5" s="312"/>
    </row>
    <row r="6" spans="1:12" ht="30.75" customHeight="1">
      <c r="A6" s="313"/>
      <c r="C6" s="16" t="s">
        <v>52</v>
      </c>
      <c r="D6" s="67">
        <v>117780073.02486128</v>
      </c>
      <c r="E6" s="67">
        <f>D6/D$20*100</f>
        <v>0.7496698575571853</v>
      </c>
      <c r="F6" s="67">
        <v>658676867.7331867</v>
      </c>
      <c r="G6" s="67">
        <f>F6/F$20*100</f>
        <v>4.0426700338489985</v>
      </c>
      <c r="H6" s="67">
        <v>776456940.758048</v>
      </c>
      <c r="I6" s="67">
        <f aca="true" t="shared" si="0" ref="I6:I20">H6/H$20*100</f>
        <v>2.426121620666297</v>
      </c>
      <c r="J6" s="17" t="s">
        <v>16</v>
      </c>
      <c r="K6" s="100"/>
      <c r="L6" s="286"/>
    </row>
    <row r="7" spans="1:12" ht="24" customHeight="1">
      <c r="A7" s="313"/>
      <c r="C7" s="10" t="s">
        <v>17</v>
      </c>
      <c r="D7" s="67">
        <v>10568703203.977074</v>
      </c>
      <c r="E7" s="67">
        <f aca="true" t="shared" si="1" ref="E7:G20">D7/D$20*100</f>
        <v>67.26976832335</v>
      </c>
      <c r="F7" s="67">
        <v>18608921.03956044</v>
      </c>
      <c r="G7" s="67">
        <f t="shared" si="1"/>
        <v>0.11421340437807329</v>
      </c>
      <c r="H7" s="67">
        <v>10587312125.016634</v>
      </c>
      <c r="I7" s="67">
        <f t="shared" si="0"/>
        <v>33.08117360142106</v>
      </c>
      <c r="J7" s="9" t="s">
        <v>18</v>
      </c>
      <c r="K7" s="100"/>
      <c r="L7" s="286"/>
    </row>
    <row r="8" spans="1:12" ht="17.25" customHeight="1">
      <c r="A8" s="313"/>
      <c r="C8" s="10" t="s">
        <v>19</v>
      </c>
      <c r="D8" s="67">
        <v>10568703203.977074</v>
      </c>
      <c r="E8" s="67">
        <f t="shared" si="1"/>
        <v>67.26976832335</v>
      </c>
      <c r="F8" s="67">
        <v>0</v>
      </c>
      <c r="G8" s="67">
        <f t="shared" si="1"/>
        <v>0</v>
      </c>
      <c r="H8" s="67">
        <v>10568703203.977074</v>
      </c>
      <c r="I8" s="67">
        <f t="shared" si="0"/>
        <v>33.0230280645581</v>
      </c>
      <c r="J8" s="9" t="s">
        <v>20</v>
      </c>
      <c r="K8" s="100"/>
      <c r="L8" s="286"/>
    </row>
    <row r="9" spans="1:12" ht="21" customHeight="1">
      <c r="A9" s="313"/>
      <c r="C9" s="10" t="s">
        <v>21</v>
      </c>
      <c r="D9" s="67">
        <v>0</v>
      </c>
      <c r="E9" s="67">
        <f t="shared" si="1"/>
        <v>0</v>
      </c>
      <c r="F9" s="67">
        <v>18608921.03956044</v>
      </c>
      <c r="G9" s="67">
        <f t="shared" si="1"/>
        <v>0.11421340437807329</v>
      </c>
      <c r="H9" s="67">
        <v>18608921.03956044</v>
      </c>
      <c r="I9" s="67">
        <f t="shared" si="0"/>
        <v>0.058145536862961665</v>
      </c>
      <c r="J9" s="9" t="s">
        <v>57</v>
      </c>
      <c r="K9" s="100"/>
      <c r="L9" s="286"/>
    </row>
    <row r="10" spans="1:12" ht="24.75" customHeight="1">
      <c r="A10" s="313"/>
      <c r="C10" s="10" t="s">
        <v>23</v>
      </c>
      <c r="D10" s="67">
        <v>144740253.79566866</v>
      </c>
      <c r="E10" s="67">
        <f t="shared" si="1"/>
        <v>0.9212713378339118</v>
      </c>
      <c r="F10" s="67">
        <v>4130463235.3076925</v>
      </c>
      <c r="G10" s="67">
        <f t="shared" si="1"/>
        <v>25.350973694824468</v>
      </c>
      <c r="H10" s="67">
        <v>4275203489.103361</v>
      </c>
      <c r="I10" s="67">
        <f t="shared" si="0"/>
        <v>13.358324297462525</v>
      </c>
      <c r="J10" s="9" t="s">
        <v>24</v>
      </c>
      <c r="K10" s="100"/>
      <c r="L10" s="286"/>
    </row>
    <row r="11" spans="1:12" ht="21" customHeight="1">
      <c r="A11" s="313"/>
      <c r="C11" s="10" t="s">
        <v>53</v>
      </c>
      <c r="D11" s="67">
        <v>1376725896.1006591</v>
      </c>
      <c r="E11" s="67">
        <f t="shared" si="1"/>
        <v>8.762856737295568</v>
      </c>
      <c r="F11" s="67">
        <v>2558815183.7369227</v>
      </c>
      <c r="G11" s="67">
        <f t="shared" si="1"/>
        <v>15.704886526607684</v>
      </c>
      <c r="H11" s="67">
        <v>3935541079.8375816</v>
      </c>
      <c r="I11" s="67">
        <f t="shared" si="0"/>
        <v>12.297013268363106</v>
      </c>
      <c r="J11" s="9" t="s">
        <v>26</v>
      </c>
      <c r="K11" s="100"/>
      <c r="L11" s="286"/>
    </row>
    <row r="12" spans="1:12" ht="21.75" customHeight="1">
      <c r="A12" s="313"/>
      <c r="C12" s="10" t="s">
        <v>27</v>
      </c>
      <c r="D12" s="67">
        <v>177895088.52748406</v>
      </c>
      <c r="E12" s="67">
        <f t="shared" si="1"/>
        <v>1.1323017744128192</v>
      </c>
      <c r="F12" s="67">
        <v>307595419.2241758</v>
      </c>
      <c r="G12" s="67">
        <f t="shared" si="1"/>
        <v>1.8878859191249278</v>
      </c>
      <c r="H12" s="67">
        <v>485490507.75165987</v>
      </c>
      <c r="I12" s="67">
        <f t="shared" si="0"/>
        <v>1.5169663063796264</v>
      </c>
      <c r="J12" s="9" t="s">
        <v>28</v>
      </c>
      <c r="K12" s="100"/>
      <c r="L12" s="286"/>
    </row>
    <row r="13" spans="1:12" ht="30" customHeight="1">
      <c r="A13" s="313"/>
      <c r="C13" s="10" t="s">
        <v>54</v>
      </c>
      <c r="D13" s="67">
        <v>248342330.9339737</v>
      </c>
      <c r="E13" s="67">
        <f t="shared" si="1"/>
        <v>1.5806982885584835</v>
      </c>
      <c r="F13" s="67">
        <v>232899.8</v>
      </c>
      <c r="G13" s="67">
        <f t="shared" si="1"/>
        <v>0.0014294369340609933</v>
      </c>
      <c r="H13" s="67">
        <v>248575230.7339737</v>
      </c>
      <c r="I13" s="67">
        <f t="shared" si="0"/>
        <v>0.7766995308935374</v>
      </c>
      <c r="J13" s="14" t="s">
        <v>59</v>
      </c>
      <c r="K13" s="100"/>
      <c r="L13" s="286"/>
    </row>
    <row r="14" spans="1:12" ht="30.75" customHeight="1">
      <c r="A14" s="313"/>
      <c r="C14" s="10" t="s">
        <v>31</v>
      </c>
      <c r="D14" s="67">
        <v>98759170.9538216</v>
      </c>
      <c r="E14" s="67">
        <f t="shared" si="1"/>
        <v>0.6286018654937436</v>
      </c>
      <c r="F14" s="67">
        <v>864080222.035165</v>
      </c>
      <c r="G14" s="67">
        <f t="shared" si="1"/>
        <v>5.303345830991218</v>
      </c>
      <c r="H14" s="67">
        <v>962839392.9889865</v>
      </c>
      <c r="I14" s="67">
        <f t="shared" si="0"/>
        <v>3.0084932543448075</v>
      </c>
      <c r="J14" s="11" t="s">
        <v>32</v>
      </c>
      <c r="K14" s="100"/>
      <c r="L14" s="286"/>
    </row>
    <row r="15" spans="1:12" ht="20.25" customHeight="1">
      <c r="A15" s="313"/>
      <c r="C15" s="10" t="s">
        <v>33</v>
      </c>
      <c r="D15" s="67">
        <v>39502789.561752625</v>
      </c>
      <c r="E15" s="67">
        <f t="shared" si="1"/>
        <v>0.25143515251191567</v>
      </c>
      <c r="F15" s="67">
        <v>119643495.6043956</v>
      </c>
      <c r="G15" s="67">
        <f t="shared" si="1"/>
        <v>0.73431935766835</v>
      </c>
      <c r="H15" s="67">
        <v>159146285.16614822</v>
      </c>
      <c r="I15" s="67">
        <f t="shared" si="0"/>
        <v>0.4972693565123677</v>
      </c>
      <c r="J15" s="9" t="s">
        <v>34</v>
      </c>
      <c r="K15" s="100"/>
      <c r="L15" s="286"/>
    </row>
    <row r="16" spans="1:12" ht="21" customHeight="1">
      <c r="A16" s="313"/>
      <c r="C16" s="10" t="s">
        <v>35</v>
      </c>
      <c r="D16" s="67">
        <v>0</v>
      </c>
      <c r="E16" s="67">
        <f t="shared" si="1"/>
        <v>0</v>
      </c>
      <c r="F16" s="67">
        <v>6759209379.120879</v>
      </c>
      <c r="G16" s="67">
        <f t="shared" si="1"/>
        <v>41.48506581614437</v>
      </c>
      <c r="H16" s="67">
        <v>6759209379.120879</v>
      </c>
      <c r="I16" s="67">
        <f t="shared" si="0"/>
        <v>21.119862741243207</v>
      </c>
      <c r="J16" s="9" t="s">
        <v>36</v>
      </c>
      <c r="K16" s="100"/>
      <c r="L16" s="286"/>
    </row>
    <row r="17" spans="1:12" ht="24.75" customHeight="1">
      <c r="A17" s="313"/>
      <c r="C17" s="10" t="s">
        <v>37</v>
      </c>
      <c r="D17" s="67">
        <v>2938476720.883028</v>
      </c>
      <c r="E17" s="67">
        <f t="shared" si="1"/>
        <v>18.703396662986396</v>
      </c>
      <c r="F17" s="67">
        <v>875789130.2149451</v>
      </c>
      <c r="G17" s="67">
        <f t="shared" si="1"/>
        <v>5.375209979477849</v>
      </c>
      <c r="H17" s="67">
        <v>3814265851.097973</v>
      </c>
      <c r="I17" s="67">
        <f t="shared" si="0"/>
        <v>11.918076022713446</v>
      </c>
      <c r="J17" s="9" t="s">
        <v>38</v>
      </c>
      <c r="K17" s="100"/>
      <c r="L17" s="286"/>
    </row>
    <row r="18" spans="1:12" ht="21" customHeight="1">
      <c r="A18" s="313"/>
      <c r="C18" s="10" t="s">
        <v>39</v>
      </c>
      <c r="D18" s="67">
        <v>2938476720.883028</v>
      </c>
      <c r="E18" s="67">
        <f t="shared" si="1"/>
        <v>18.703396662986396</v>
      </c>
      <c r="F18" s="67">
        <v>0</v>
      </c>
      <c r="G18" s="67">
        <f t="shared" si="1"/>
        <v>0</v>
      </c>
      <c r="H18" s="67">
        <v>2938476720.883028</v>
      </c>
      <c r="I18" s="67">
        <f t="shared" si="0"/>
        <v>9.181580497430854</v>
      </c>
      <c r="J18" s="9" t="s">
        <v>40</v>
      </c>
      <c r="K18" s="100"/>
      <c r="L18" s="286"/>
    </row>
    <row r="19" spans="1:12" ht="21.75" customHeight="1" thickBot="1">
      <c r="A19" s="313"/>
      <c r="C19" s="18" t="s">
        <v>41</v>
      </c>
      <c r="D19" s="131">
        <v>0</v>
      </c>
      <c r="E19" s="131">
        <f t="shared" si="1"/>
        <v>0</v>
      </c>
      <c r="F19" s="131">
        <v>875789130.2149451</v>
      </c>
      <c r="G19" s="131">
        <f t="shared" si="1"/>
        <v>5.375209979477849</v>
      </c>
      <c r="H19" s="131">
        <v>875789130.2149451</v>
      </c>
      <c r="I19" s="131">
        <f t="shared" si="0"/>
        <v>2.7364955252825918</v>
      </c>
      <c r="J19" s="19" t="s">
        <v>42</v>
      </c>
      <c r="K19" s="100"/>
      <c r="L19" s="286"/>
    </row>
    <row r="20" spans="1:12" ht="24.75" customHeight="1" thickBot="1">
      <c r="A20" s="115"/>
      <c r="C20" s="129" t="s">
        <v>43</v>
      </c>
      <c r="D20" s="166">
        <v>15710925527.758322</v>
      </c>
      <c r="E20" s="68">
        <f>E6+E8+E9+E10+E11+E12+E13+E14+E15+E16+E18+E19</f>
        <v>100.00000000000001</v>
      </c>
      <c r="F20" s="166">
        <v>16293114753.816923</v>
      </c>
      <c r="G20" s="68">
        <f t="shared" si="1"/>
        <v>100</v>
      </c>
      <c r="H20" s="166">
        <v>32004040281.575253</v>
      </c>
      <c r="I20" s="68">
        <f t="shared" si="0"/>
        <v>100</v>
      </c>
      <c r="J20" s="130" t="s">
        <v>60</v>
      </c>
      <c r="K20" s="100"/>
      <c r="L20" s="286"/>
    </row>
    <row r="21" spans="1:11" ht="21" customHeight="1" thickTop="1">
      <c r="A21" s="116">
        <v>10</v>
      </c>
      <c r="C21" s="307"/>
      <c r="D21" s="307"/>
      <c r="E21" s="307"/>
      <c r="F21" s="307"/>
      <c r="G21" s="307"/>
      <c r="H21" s="307"/>
      <c r="I21" s="307"/>
      <c r="J21" s="307"/>
      <c r="K21" s="100">
        <f>D21+F21</f>
        <v>0</v>
      </c>
    </row>
    <row r="22" spans="4:9" ht="32.25" customHeight="1">
      <c r="D22" s="12"/>
      <c r="E22" s="12"/>
      <c r="F22" s="12"/>
      <c r="G22" s="27"/>
      <c r="H22" s="27"/>
      <c r="I22" s="27"/>
    </row>
    <row r="23" ht="30" customHeight="1">
      <c r="D23" s="27"/>
    </row>
    <row r="24" ht="30" customHeight="1">
      <c r="H24" s="15"/>
    </row>
    <row r="33" ht="30" customHeight="1">
      <c r="E33" s="28"/>
    </row>
  </sheetData>
  <sheetProtection/>
  <mergeCells count="6">
    <mergeCell ref="C21:J21"/>
    <mergeCell ref="C1:J1"/>
    <mergeCell ref="C3:J3"/>
    <mergeCell ref="C4:C5"/>
    <mergeCell ref="J4:J5"/>
    <mergeCell ref="A1:A19"/>
  </mergeCells>
  <printOptions horizontalCentered="1" verticalCentered="1"/>
  <pageMargins left="0.16" right="0.27" top="0.62992125984252" bottom="0.47244094488189" header="0.354330708661417" footer="0.31496062992126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ule____5">
    <tabColor rgb="FFFF0000"/>
  </sheetPr>
  <dimension ref="A1:Z64"/>
  <sheetViews>
    <sheetView rightToLeft="1" view="pageBreakPreview" zoomScale="90" zoomScaleSheetLayoutView="90" zoomScalePageLayoutView="0" workbookViewId="0" topLeftCell="G19">
      <selection activeCell="J32" sqref="J32"/>
    </sheetView>
  </sheetViews>
  <sheetFormatPr defaultColWidth="16.57421875" defaultRowHeight="12.75"/>
  <cols>
    <col min="1" max="1" width="10.421875" style="173" customWidth="1"/>
    <col min="2" max="2" width="21.57421875" style="173" customWidth="1"/>
    <col min="3" max="3" width="19.57421875" style="173" customWidth="1"/>
    <col min="4" max="4" width="20.8515625" style="173" bestFit="1" customWidth="1"/>
    <col min="5" max="5" width="20.7109375" style="173" customWidth="1"/>
    <col min="6" max="6" width="22.140625" style="173" bestFit="1" customWidth="1"/>
    <col min="7" max="7" width="18.8515625" style="173" bestFit="1" customWidth="1"/>
    <col min="8" max="8" width="19.421875" style="173" customWidth="1"/>
    <col min="9" max="9" width="17.421875" style="173" bestFit="1" customWidth="1"/>
    <col min="10" max="10" width="20.57421875" style="173" bestFit="1" customWidth="1"/>
    <col min="11" max="11" width="21.00390625" style="173" customWidth="1"/>
    <col min="12" max="12" width="24.57421875" style="173" customWidth="1"/>
    <col min="13" max="13" width="22.57421875" style="172" customWidth="1"/>
    <col min="14" max="14" width="16.57421875" style="172" customWidth="1"/>
    <col min="15" max="16384" width="16.57421875" style="173" customWidth="1"/>
  </cols>
  <sheetData>
    <row r="1" spans="1:12" ht="26.25" customHeight="1">
      <c r="A1" s="316" t="s">
        <v>80</v>
      </c>
      <c r="B1" s="317" t="s">
        <v>90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3.25" customHeight="1">
      <c r="A2" s="316"/>
      <c r="B2" s="174" t="s">
        <v>118</v>
      </c>
      <c r="C2" s="174"/>
      <c r="D2" s="174"/>
      <c r="E2" s="174"/>
      <c r="F2" s="174"/>
      <c r="G2" s="174"/>
      <c r="H2" s="174"/>
      <c r="I2" s="174"/>
      <c r="J2" s="174"/>
      <c r="K2" s="175"/>
      <c r="L2" s="175" t="s">
        <v>107</v>
      </c>
    </row>
    <row r="3" spans="1:26" ht="33.75" customHeight="1" thickBot="1">
      <c r="A3" s="316"/>
      <c r="B3" s="318" t="s">
        <v>91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176"/>
      <c r="N3" s="176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1:26" ht="28.5" customHeight="1" thickTop="1">
      <c r="A4" s="316"/>
      <c r="B4" s="319" t="s">
        <v>0</v>
      </c>
      <c r="C4" s="289" t="s">
        <v>1</v>
      </c>
      <c r="D4" s="289" t="s">
        <v>2</v>
      </c>
      <c r="E4" s="289" t="s">
        <v>3</v>
      </c>
      <c r="F4" s="289" t="s">
        <v>4</v>
      </c>
      <c r="G4" s="289" t="s">
        <v>5</v>
      </c>
      <c r="H4" s="289" t="s">
        <v>6</v>
      </c>
      <c r="I4" s="289" t="s">
        <v>7</v>
      </c>
      <c r="J4" s="289" t="s">
        <v>8</v>
      </c>
      <c r="K4" s="289" t="s">
        <v>9</v>
      </c>
      <c r="L4" s="321" t="s">
        <v>10</v>
      </c>
      <c r="M4" s="176"/>
      <c r="N4" s="176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12" ht="49.5" customHeight="1" thickBot="1">
      <c r="A5" s="316"/>
      <c r="B5" s="320"/>
      <c r="C5" s="178" t="s">
        <v>11</v>
      </c>
      <c r="D5" s="178" t="s">
        <v>12</v>
      </c>
      <c r="E5" s="178" t="s">
        <v>64</v>
      </c>
      <c r="F5" s="178" t="s">
        <v>55</v>
      </c>
      <c r="G5" s="178" t="s">
        <v>13</v>
      </c>
      <c r="H5" s="178" t="s">
        <v>61</v>
      </c>
      <c r="I5" s="178" t="s">
        <v>62</v>
      </c>
      <c r="J5" s="178" t="s">
        <v>63</v>
      </c>
      <c r="K5" s="178" t="s">
        <v>14</v>
      </c>
      <c r="L5" s="322"/>
    </row>
    <row r="6" spans="1:17" s="184" customFormat="1" ht="51.75" customHeight="1">
      <c r="A6" s="316"/>
      <c r="B6" s="179" t="s">
        <v>15</v>
      </c>
      <c r="C6" s="180">
        <f>'جدول 6عام جاري '!D6+'ج 7 خاص جاري '!D6</f>
        <v>0</v>
      </c>
      <c r="D6" s="180">
        <f>'جدول 6عام جاري '!E6+'ج 7 خاص جاري '!E6</f>
        <v>9258422.08</v>
      </c>
      <c r="E6" s="180">
        <f>'جدول 6عام جاري '!F6+'ج 7 خاص جاري '!F6</f>
        <v>49077127.2</v>
      </c>
      <c r="F6" s="180">
        <f>'جدول 6عام جاري '!G6+'ج 7 خاص جاري '!G6</f>
        <v>667480861.2231998</v>
      </c>
      <c r="G6" s="180">
        <f>'جدول 6عام جاري '!H6+'ج 7 خاص جاري '!H6</f>
        <v>248016</v>
      </c>
      <c r="H6" s="180">
        <f>'جدول 6عام جاري '!I6+'ج 7 خاص جاري '!I6</f>
        <v>41180</v>
      </c>
      <c r="I6" s="180">
        <f>'جدول 6عام جاري '!J6+'ج 7 خاص جاري '!J6</f>
        <v>4237317.334</v>
      </c>
      <c r="J6" s="180">
        <f>'جدول 6عام جاري '!K6+'ج 7 خاص جاري '!K6</f>
        <v>2447280</v>
      </c>
      <c r="K6" s="180">
        <f>SUM(C6:J6)</f>
        <v>732790203.8371998</v>
      </c>
      <c r="L6" s="181" t="s">
        <v>16</v>
      </c>
      <c r="M6" s="182"/>
      <c r="N6" s="183"/>
      <c r="Q6" s="185"/>
    </row>
    <row r="7" spans="1:17" ht="35.25" customHeight="1">
      <c r="A7" s="316"/>
      <c r="B7" s="186" t="s">
        <v>17</v>
      </c>
      <c r="C7" s="180">
        <f>'جدول 6عام جاري '!D7+'ج 7 خاص جاري '!D7</f>
        <v>1336400</v>
      </c>
      <c r="D7" s="180">
        <f>'جدول 6عام جاري '!E7+'ج 7 خاص جاري '!E7</f>
        <v>65407040</v>
      </c>
      <c r="E7" s="180">
        <f>'جدول 6عام جاري '!F7+'ج 7 خاص جاري '!F7</f>
        <v>5759224490.768001</v>
      </c>
      <c r="F7" s="180">
        <f>'جدول 6عام جاري '!G7+'ج 7 خاص جاري '!G7</f>
        <v>5916720099.314</v>
      </c>
      <c r="G7" s="180">
        <f>'جدول 6عام جاري '!H7+'ج 7 خاص جاري '!H7</f>
        <v>5795000</v>
      </c>
      <c r="H7" s="180">
        <f>'جدول 6عام جاري '!I7+'ج 7 خاص جاري '!I7</f>
        <v>88500000</v>
      </c>
      <c r="I7" s="180">
        <f>'جدول 6عام جاري '!J7+'ج 7 خاص جاري '!J7</f>
        <v>0</v>
      </c>
      <c r="J7" s="180">
        <f>'جدول 6عام جاري '!K7+'ج 7 خاص جاري '!K7</f>
        <v>2519360</v>
      </c>
      <c r="K7" s="180">
        <f aca="true" t="shared" si="0" ref="K7:K20">SUM(C7:J7)</f>
        <v>11839502390.082</v>
      </c>
      <c r="L7" s="187" t="s">
        <v>18</v>
      </c>
      <c r="M7" s="182"/>
      <c r="N7" s="188"/>
      <c r="Q7" s="185"/>
    </row>
    <row r="8" spans="1:17" ht="42" customHeight="1">
      <c r="A8" s="316"/>
      <c r="B8" s="186" t="s">
        <v>19</v>
      </c>
      <c r="C8" s="180">
        <f>'جدول 6عام جاري '!D8+'ج 7 خاص جاري '!D8</f>
        <v>1336400</v>
      </c>
      <c r="D8" s="180">
        <f>'جدول 6عام جاري '!E8+'ج 7 خاص جاري '!E8</f>
        <v>65407040</v>
      </c>
      <c r="E8" s="180">
        <f>'جدول 6عام جاري '!F8+'ج 7 خاص جاري '!F8</f>
        <v>5759224490.768001</v>
      </c>
      <c r="F8" s="180">
        <f>'جدول 6عام جاري '!G8+'ج 7 خاص جاري '!G8</f>
        <v>5899785981.168</v>
      </c>
      <c r="G8" s="180">
        <f>'جدول 6عام جاري '!H8+'ج 7 خاص جاري '!H8</f>
        <v>5795000</v>
      </c>
      <c r="H8" s="180">
        <f>'جدول 6عام جاري '!I8+'ج 7 خاص جاري '!I8</f>
        <v>88500000</v>
      </c>
      <c r="I8" s="180">
        <f>'جدول 6عام جاري '!J8+'ج 7 خاص جاري '!J8</f>
        <v>0</v>
      </c>
      <c r="J8" s="180">
        <f>'جدول 6عام جاري '!K8+'ج 7 خاص جاري '!K8</f>
        <v>2519360</v>
      </c>
      <c r="K8" s="180">
        <f t="shared" si="0"/>
        <v>11822568271.936</v>
      </c>
      <c r="L8" s="187" t="s">
        <v>20</v>
      </c>
      <c r="M8" s="189"/>
      <c r="Q8" s="185"/>
    </row>
    <row r="9" spans="1:13" ht="45.75" customHeight="1">
      <c r="A9" s="316"/>
      <c r="B9" s="186" t="s">
        <v>21</v>
      </c>
      <c r="C9" s="180">
        <f>'جدول 6عام جاري '!D9+'ج 7 خاص جاري '!D9</f>
        <v>0</v>
      </c>
      <c r="D9" s="180">
        <f>'جدول 6عام جاري '!E9+'ج 7 خاص جاري '!E9</f>
        <v>0</v>
      </c>
      <c r="E9" s="180">
        <f>'جدول 6عام جاري '!F9+'ج 7 خاص جاري '!F9</f>
        <v>0</v>
      </c>
      <c r="F9" s="180">
        <f>'جدول 6عام جاري '!G9+'ج 7 خاص جاري '!G9</f>
        <v>16934118.146</v>
      </c>
      <c r="G9" s="180">
        <f>'جدول 6عام جاري '!H9+'ج 7 خاص جاري '!H9</f>
        <v>0</v>
      </c>
      <c r="H9" s="180">
        <f>'جدول 6عام جاري '!I9+'ج 7 خاص جاري '!I9</f>
        <v>0</v>
      </c>
      <c r="I9" s="180">
        <f>'جدول 6عام جاري '!J9+'ج 7 خاص جاري '!J9</f>
        <v>0</v>
      </c>
      <c r="J9" s="180">
        <f>'جدول 6عام جاري '!K9+'ج 7 خاص جاري '!K9</f>
        <v>0</v>
      </c>
      <c r="K9" s="180">
        <f t="shared" si="0"/>
        <v>16934118.146</v>
      </c>
      <c r="L9" s="187" t="s">
        <v>22</v>
      </c>
      <c r="M9" s="189"/>
    </row>
    <row r="10" spans="1:13" ht="37.5" customHeight="1">
      <c r="A10" s="316"/>
      <c r="B10" s="186" t="s">
        <v>23</v>
      </c>
      <c r="C10" s="180">
        <f>'جدول 6عام جاري '!D10+'ج 7 خاص جاري '!D10</f>
        <v>51299077</v>
      </c>
      <c r="D10" s="180">
        <f>'جدول 6عام جاري '!E10+'ج 7 خاص جاري '!E10</f>
        <v>595613518</v>
      </c>
      <c r="E10" s="180">
        <f>'جدول 6عام جاري '!F10+'ج 7 خاص جاري '!F10</f>
        <v>193376397</v>
      </c>
      <c r="F10" s="180">
        <f>'جدول 6عام جاري '!G10+'ج 7 خاص جاري '!G10</f>
        <v>2713908163.1299996</v>
      </c>
      <c r="G10" s="180">
        <f>'جدول 6عام جاري '!H10+'ج 7 خاص جاري '!H10</f>
        <v>109608131</v>
      </c>
      <c r="H10" s="180">
        <f>'جدول 6عام جاري '!I10+'ج 7 خاص جاري '!I10</f>
        <v>204383499</v>
      </c>
      <c r="I10" s="180">
        <f>'جدول 6عام جاري '!J10+'ج 7 خاص جاري '!J10</f>
        <v>3671361</v>
      </c>
      <c r="J10" s="180">
        <f>'جدول 6عام جاري '!K10+'ج 7 خاص جاري '!K10</f>
        <v>43976989</v>
      </c>
      <c r="K10" s="180">
        <f t="shared" si="0"/>
        <v>3915837135.1299996</v>
      </c>
      <c r="L10" s="187" t="s">
        <v>24</v>
      </c>
      <c r="M10" s="189"/>
    </row>
    <row r="11" spans="1:13" ht="43.5" customHeight="1">
      <c r="A11" s="316"/>
      <c r="B11" s="186" t="s">
        <v>25</v>
      </c>
      <c r="C11" s="180">
        <f>'جدول 6عام جاري '!D11+'ج 7 خاص جاري '!D11</f>
        <v>8457632</v>
      </c>
      <c r="D11" s="180">
        <f>'جدول 6عام جاري '!E11+'ج 7 خاص جاري '!E11</f>
        <v>7333053.6</v>
      </c>
      <c r="E11" s="180">
        <f>'جدول 6عام جاري '!F11+'ج 7 خاص جاري '!F11</f>
        <v>298841218.2568</v>
      </c>
      <c r="F11" s="180">
        <f>'جدول 6عام جاري '!G11+'ج 7 خاص جاري '!G11</f>
        <v>3530966331.6846</v>
      </c>
      <c r="G11" s="180">
        <f>'جدول 6عام جاري '!H11+'ج 7 خاص جاري '!H11</f>
        <v>166914</v>
      </c>
      <c r="H11" s="180">
        <f>'جدول 6عام جاري '!I11+'ج 7 خاص جاري '!I11</f>
        <v>3551155</v>
      </c>
      <c r="I11" s="180">
        <f>'جدول 6عام جاري '!J11+'ج 7 خاص جاري '!J11</f>
        <v>915000</v>
      </c>
      <c r="J11" s="180">
        <f>'جدول 6عام جاري '!K11+'ج 7 خاص جاري '!K11</f>
        <v>154196.8</v>
      </c>
      <c r="K11" s="180">
        <f t="shared" si="0"/>
        <v>3850385501.3414</v>
      </c>
      <c r="L11" s="187" t="s">
        <v>26</v>
      </c>
      <c r="M11" s="189"/>
    </row>
    <row r="12" spans="1:13" ht="45" customHeight="1">
      <c r="A12" s="316"/>
      <c r="B12" s="186" t="s">
        <v>27</v>
      </c>
      <c r="C12" s="180">
        <f>'جدول 6عام جاري '!D12+'ج 7 خاص جاري '!D12</f>
        <v>107996109.07</v>
      </c>
      <c r="D12" s="180">
        <f>'جدول 6عام جاري '!E12+'ج 7 خاص جاري '!E12</f>
        <v>91434980.8</v>
      </c>
      <c r="E12" s="180">
        <f>'جدول 6عام جاري '!F12+'ج 7 خاص جاري '!F12</f>
        <v>44302517.8</v>
      </c>
      <c r="F12" s="180">
        <f>'جدول 6عام جاري '!G12+'ج 7 خاص جاري '!G12</f>
        <v>232954383.494</v>
      </c>
      <c r="G12" s="180">
        <f>'جدول 6عام جاري '!H12+'ج 7 خاص جاري '!H12</f>
        <v>296883</v>
      </c>
      <c r="H12" s="180">
        <f>'جدول 6عام جاري '!I12+'ج 7 خاص جاري '!I12</f>
        <v>1000000</v>
      </c>
      <c r="I12" s="180">
        <f>'جدول 6عام جاري '!J12+'ج 7 خاص جاري '!J12</f>
        <v>0</v>
      </c>
      <c r="J12" s="180">
        <f>'جدول 6عام جاري '!K12+'ج 7 خاص جاري '!K12</f>
        <v>2813600</v>
      </c>
      <c r="K12" s="180">
        <f t="shared" si="0"/>
        <v>480798474.16400003</v>
      </c>
      <c r="L12" s="187" t="s">
        <v>28</v>
      </c>
      <c r="M12" s="189"/>
    </row>
    <row r="13" spans="1:14" ht="51.75" customHeight="1">
      <c r="A13" s="316"/>
      <c r="B13" s="186" t="s">
        <v>29</v>
      </c>
      <c r="C13" s="180">
        <f>'جدول 6عام جاري '!D13+'ج 7 خاص جاري '!D13</f>
        <v>1420000</v>
      </c>
      <c r="D13" s="180">
        <f>'جدول 6عام جاري '!E13+'ج 7 خاص جاري '!E13</f>
        <v>26196576.6</v>
      </c>
      <c r="E13" s="180">
        <f>'جدول 6عام جاري '!F13+'ج 7 خاص جاري '!F13</f>
        <v>107402308.83999999</v>
      </c>
      <c r="F13" s="180">
        <f>'جدول 6عام جاري '!G13+'ج 7 خاص جاري '!G13</f>
        <v>44039234.88</v>
      </c>
      <c r="G13" s="180">
        <f>'جدول 6عام جاري '!H13+'ج 7 خاص جاري '!H13</f>
        <v>5135832.698</v>
      </c>
      <c r="H13" s="180">
        <f>'جدول 6عام جاري '!I13+'ج 7 خاص جاري '!I13</f>
        <v>75130761</v>
      </c>
      <c r="I13" s="180">
        <f>'جدول 6عام جاري '!J13+'ج 7 خاص جاري '!J13</f>
        <v>700000</v>
      </c>
      <c r="J13" s="180">
        <f>'جدول 6عام جاري '!K13+'ج 7 خاص جاري '!K13</f>
        <v>5196102</v>
      </c>
      <c r="K13" s="180">
        <f t="shared" si="0"/>
        <v>265220816.018</v>
      </c>
      <c r="L13" s="190" t="s">
        <v>59</v>
      </c>
      <c r="M13" s="182"/>
      <c r="N13" s="188"/>
    </row>
    <row r="14" spans="1:14" ht="51.75" customHeight="1">
      <c r="A14" s="316"/>
      <c r="B14" s="186" t="s">
        <v>31</v>
      </c>
      <c r="C14" s="180">
        <f>'جدول 6عام جاري '!D14+'ج 7 خاص جاري '!D14</f>
        <v>0</v>
      </c>
      <c r="D14" s="180">
        <f>'جدول 6عام جاري '!E14+'ج 7 خاص جاري '!E14</f>
        <v>631636280</v>
      </c>
      <c r="E14" s="180">
        <f>'جدول 6عام جاري '!F14+'ج 7 خاص جاري '!F14</f>
        <v>4446669.5374</v>
      </c>
      <c r="F14" s="180">
        <f>'جدول 6عام جاري '!G14+'ج 7 خاص جاري '!G14</f>
        <v>113554351.67060001</v>
      </c>
      <c r="G14" s="180">
        <f>'جدول 6عام جاري '!H14+'ج 7 خاص جاري '!H14</f>
        <v>83729282.844</v>
      </c>
      <c r="H14" s="180">
        <f>'جدول 6عام جاري '!I14+'ج 7 خاص جاري '!I14</f>
        <v>28107811</v>
      </c>
      <c r="I14" s="180">
        <f>'جدول 6عام جاري '!J14+'ج 7 خاص جاري '!J14</f>
        <v>0</v>
      </c>
      <c r="J14" s="180">
        <f>'جدول 6عام جاري '!K14+'ج 7 خاص جاري '!K14</f>
        <v>30139672</v>
      </c>
      <c r="K14" s="180">
        <f t="shared" si="0"/>
        <v>891614067.052</v>
      </c>
      <c r="L14" s="187" t="s">
        <v>32</v>
      </c>
      <c r="M14" s="182"/>
      <c r="N14" s="188"/>
    </row>
    <row r="15" spans="1:13" ht="38.25" customHeight="1">
      <c r="A15" s="316"/>
      <c r="B15" s="186" t="s">
        <v>33</v>
      </c>
      <c r="C15" s="180">
        <f>'جدول 6عام جاري '!D15+'ج 7 خاص جاري '!D15</f>
        <v>0</v>
      </c>
      <c r="D15" s="180">
        <f>'جدول 6عام جاري '!E15+'ج 7 خاص جاري '!E15</f>
        <v>54711730.63923</v>
      </c>
      <c r="E15" s="180">
        <f>'جدول 6عام جاري '!F15+'ج 7 خاص جاري '!F15</f>
        <v>-218706</v>
      </c>
      <c r="F15" s="180">
        <f>'جدول 6عام جاري '!G15+'ج 7 خاص جاري '!G15</f>
        <v>6478681.03593</v>
      </c>
      <c r="G15" s="180">
        <f>'جدول 6عام جاري '!H15+'ج 7 خاص جاري '!H15</f>
        <v>38141026.88932</v>
      </c>
      <c r="H15" s="180">
        <f>'جدول 6عام جاري '!I15+'ج 7 خاص جاري '!I15</f>
        <v>3787844.38583</v>
      </c>
      <c r="I15" s="180">
        <f>'جدول 6عام جاري '!J15+'ج 7 خاص جاري '!J15</f>
        <v>0</v>
      </c>
      <c r="J15" s="180">
        <f>'جدول 6عام جاري '!K15+'ج 7 خاص جاري '!K15</f>
        <v>43950504.52802</v>
      </c>
      <c r="K15" s="180">
        <f t="shared" si="0"/>
        <v>146851081.47833002</v>
      </c>
      <c r="L15" s="187" t="s">
        <v>34</v>
      </c>
      <c r="M15" s="189"/>
    </row>
    <row r="16" spans="1:14" ht="38.25" customHeight="1">
      <c r="A16" s="316"/>
      <c r="B16" s="186" t="s">
        <v>35</v>
      </c>
      <c r="C16" s="180">
        <f>'جدول 6عام جاري '!D16+'ج 7 خاص جاري '!D16</f>
        <v>6150880535</v>
      </c>
      <c r="D16" s="180">
        <f>'جدول 6عام جاري '!E16+'ج 7 خاص جاري '!E16</f>
        <v>0</v>
      </c>
      <c r="E16" s="180">
        <f>'جدول 6عام جاري '!F16+'ج 7 خاص جاري '!F16</f>
        <v>0</v>
      </c>
      <c r="F16" s="180">
        <f>'جدول 6عام جاري '!G16+'ج 7 خاص جاري '!G16</f>
        <v>0</v>
      </c>
      <c r="G16" s="180">
        <f>'جدول 6عام جاري '!H16+'ج 7 خاص جاري '!H16</f>
        <v>0</v>
      </c>
      <c r="H16" s="180">
        <f>'جدول 6عام جاري '!I16+'ج 7 خاص جاري '!I16</f>
        <v>0</v>
      </c>
      <c r="I16" s="180">
        <f>'جدول 6عام جاري '!J16+'ج 7 خاص جاري '!J16</f>
        <v>0</v>
      </c>
      <c r="J16" s="180">
        <f>'جدول 6عام جاري '!K16+'ج 7 خاص جاري '!K16</f>
        <v>0</v>
      </c>
      <c r="K16" s="180">
        <f t="shared" si="0"/>
        <v>6150880535</v>
      </c>
      <c r="L16" s="187" t="s">
        <v>36</v>
      </c>
      <c r="M16" s="182"/>
      <c r="N16" s="188"/>
    </row>
    <row r="17" spans="1:13" ht="51.75" customHeight="1">
      <c r="A17" s="316"/>
      <c r="B17" s="186" t="s">
        <v>37</v>
      </c>
      <c r="C17" s="180">
        <f>'جدول 6عام جاري '!D17+'ج 7 خاص جاري '!D17</f>
        <v>48334592.8</v>
      </c>
      <c r="D17" s="180">
        <f>'جدول 6عام جاري '!E17+'ج 7 خاص جاري '!E17</f>
        <v>754809558.9184201</v>
      </c>
      <c r="E17" s="180">
        <f>'جدول 6عام جاري '!F17+'ج 7 خاص جاري '!F17</f>
        <v>1516614395.0093002</v>
      </c>
      <c r="F17" s="180">
        <f>'جدول 6عام جاري '!G17+'ج 7 خاص جاري '!G17</f>
        <v>1348562209.3762</v>
      </c>
      <c r="G17" s="180">
        <f>'جدول 6عام جاري '!H17+'ج 7 خاص جاري '!H17</f>
        <v>190871944.83647996</v>
      </c>
      <c r="H17" s="180">
        <f>'جدول 6عام جاري '!I17+'ج 7 خاص جاري '!I17</f>
        <v>166892186</v>
      </c>
      <c r="I17" s="180">
        <f>'جدول 6عام جاري '!J17+'ج 7 خاص جاري '!J17</f>
        <v>3788397</v>
      </c>
      <c r="J17" s="180">
        <f>'جدول 6عام جاري '!K17+'ج 7 خاص جاري '!K17</f>
        <v>26522234.44</v>
      </c>
      <c r="K17" s="180">
        <f t="shared" si="0"/>
        <v>4056395518.3804</v>
      </c>
      <c r="L17" s="187" t="s">
        <v>38</v>
      </c>
      <c r="M17" s="189"/>
    </row>
    <row r="18" spans="1:13" ht="40.5" customHeight="1">
      <c r="A18" s="316"/>
      <c r="B18" s="186" t="s">
        <v>39</v>
      </c>
      <c r="C18" s="180">
        <f>'جدول 6عام جاري '!D18+'ج 7 خاص جاري '!D18</f>
        <v>48334592.8</v>
      </c>
      <c r="D18" s="180">
        <f>'جدول 6عام جاري '!E18+'ج 7 خاص جاري '!E18</f>
        <v>718914231.6067201</v>
      </c>
      <c r="E18" s="180">
        <f>'جدول 6عام جاري '!F18+'ج 7 خاص جاري '!F18</f>
        <v>1018483745.5040001</v>
      </c>
      <c r="F18" s="180">
        <f>'جدول 6عام جاري '!G18+'ج 7 خاص جاري '!G18</f>
        <v>1197968744.1456</v>
      </c>
      <c r="G18" s="180">
        <f>'جدول 6عام جاري '!H18+'ج 7 خاص جاري '!H18</f>
        <v>78621852.38848</v>
      </c>
      <c r="H18" s="180">
        <f>'جدول 6عام جاري '!I18+'ج 7 خاص جاري '!I18</f>
        <v>166793612</v>
      </c>
      <c r="I18" s="180">
        <f>'جدول 6عام جاري '!J18+'ج 7 خاص جاري '!J18</f>
        <v>3788397</v>
      </c>
      <c r="J18" s="180">
        <f>'جدول 6عام جاري '!K18+'ج 7 خاص جاري '!K18</f>
        <v>26522234.44</v>
      </c>
      <c r="K18" s="180">
        <f t="shared" si="0"/>
        <v>3259427409.8848004</v>
      </c>
      <c r="L18" s="187" t="s">
        <v>40</v>
      </c>
      <c r="M18" s="182"/>
    </row>
    <row r="19" spans="1:14" ht="33" customHeight="1" thickBot="1">
      <c r="A19" s="316"/>
      <c r="B19" s="191" t="s">
        <v>41</v>
      </c>
      <c r="C19" s="180">
        <f>'جدول 6عام جاري '!D19+'ج 7 خاص جاري '!D19</f>
        <v>0</v>
      </c>
      <c r="D19" s="180">
        <f>'جدول 6عام جاري '!E19+'ج 7 خاص جاري '!E19</f>
        <v>35895327.3117</v>
      </c>
      <c r="E19" s="180">
        <f>'جدول 6عام جاري '!F19+'ج 7 خاص جاري '!F19</f>
        <v>498130649.50530005</v>
      </c>
      <c r="F19" s="180">
        <f>'جدول 6عام جاري '!G19+'ج 7 خاص جاري '!G19</f>
        <v>150593465.23059994</v>
      </c>
      <c r="G19" s="180">
        <f>'جدول 6عام جاري '!H19+'ج 7 خاص جاري '!H19</f>
        <v>112250092.44799998</v>
      </c>
      <c r="H19" s="180">
        <f>'جدول 6عام جاري '!I19+'ج 7 خاص جاري '!I19</f>
        <v>98574</v>
      </c>
      <c r="I19" s="180">
        <f>'جدول 6عام جاري '!J19+'ج 7 خاص جاري '!J19</f>
        <v>0</v>
      </c>
      <c r="J19" s="180">
        <f>'جدول 6عام جاري '!K19+'ج 7 خاص جاري '!K19</f>
        <v>0</v>
      </c>
      <c r="K19" s="180">
        <f t="shared" si="0"/>
        <v>796968108.4956</v>
      </c>
      <c r="L19" s="192" t="s">
        <v>42</v>
      </c>
      <c r="M19" s="189"/>
      <c r="N19" s="188"/>
    </row>
    <row r="20" spans="1:13" ht="44.25" customHeight="1" thickBot="1">
      <c r="A20" s="193"/>
      <c r="B20" s="194" t="s">
        <v>43</v>
      </c>
      <c r="C20" s="277">
        <f>'جدول 6عام جاري '!D20+'ج 7 خاص جاري '!D20</f>
        <v>6369724345.87</v>
      </c>
      <c r="D20" s="277">
        <f>'جدول 6عام جاري '!E20+'ج 7 خاص جاري '!E20</f>
        <v>2236401160.63765</v>
      </c>
      <c r="E20" s="277">
        <f>'جدول 6عام جاري '!F20+'ج 7 خاص جاري '!F20</f>
        <v>7973066418.411501</v>
      </c>
      <c r="F20" s="277">
        <f>'جدول 6عام جاري '!G20+'ج 7 خاص جاري '!G20</f>
        <v>14574664315.80853</v>
      </c>
      <c r="G20" s="277">
        <f>'جدول 6عام جاري '!H20+'ج 7 خاص جاري '!H20</f>
        <v>433993031.2678</v>
      </c>
      <c r="H20" s="277">
        <f>'جدول 6عام جاري '!I20+'ج 7 خاص جاري '!I20</f>
        <v>571394436.3858299</v>
      </c>
      <c r="I20" s="277">
        <f>'جدول 6عام جاري '!J20+'ج 7 خاص جاري '!J20</f>
        <v>13312075.333999999</v>
      </c>
      <c r="J20" s="277">
        <f>'جدول 6عام جاري '!K20+'ج 7 خاص جاري '!K20</f>
        <v>157719938.76802</v>
      </c>
      <c r="K20" s="277">
        <f t="shared" si="0"/>
        <v>32330275722.483334</v>
      </c>
      <c r="L20" s="195" t="s">
        <v>58</v>
      </c>
      <c r="M20" s="189"/>
    </row>
    <row r="21" spans="1:12" ht="21.75" customHeight="1" thickTop="1">
      <c r="A21" s="196">
        <v>11</v>
      </c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7"/>
    </row>
    <row r="22" spans="2:12" ht="18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</row>
    <row r="23" spans="2:14" s="199" customFormat="1" ht="38.25" customHeight="1">
      <c r="B23" s="200"/>
      <c r="C23" s="323"/>
      <c r="D23" s="323"/>
      <c r="E23" s="201"/>
      <c r="F23" s="201"/>
      <c r="G23" s="201"/>
      <c r="H23" s="201"/>
      <c r="I23" s="201"/>
      <c r="J23" s="201"/>
      <c r="K23" s="274"/>
      <c r="L23" s="200"/>
      <c r="M23" s="202"/>
      <c r="N23" s="172"/>
    </row>
    <row r="24" spans="2:12" ht="18">
      <c r="B24" s="197"/>
      <c r="C24" s="314"/>
      <c r="D24" s="314"/>
      <c r="E24" s="197"/>
      <c r="F24" s="197"/>
      <c r="G24" s="197"/>
      <c r="H24" s="197"/>
      <c r="I24" s="197"/>
      <c r="J24" s="197"/>
      <c r="K24" s="275"/>
      <c r="L24" s="197"/>
    </row>
    <row r="25" spans="2:12" ht="33.75" customHeight="1">
      <c r="B25" s="197"/>
      <c r="C25" s="204"/>
      <c r="D25" s="198"/>
      <c r="E25" s="205"/>
      <c r="F25" s="197"/>
      <c r="G25" s="197"/>
      <c r="H25" s="197"/>
      <c r="I25" s="197"/>
      <c r="J25" s="197"/>
      <c r="K25" s="274"/>
      <c r="L25" s="197"/>
    </row>
    <row r="26" spans="2:12" ht="18">
      <c r="B26" s="197"/>
      <c r="C26" s="197"/>
      <c r="D26" s="197"/>
      <c r="E26" s="197"/>
      <c r="F26" s="197"/>
      <c r="G26" s="197"/>
      <c r="H26" s="197"/>
      <c r="I26" s="197"/>
      <c r="J26" s="197"/>
      <c r="K26" s="276"/>
      <c r="L26" s="197"/>
    </row>
    <row r="27" spans="2:12" ht="46.5" customHeight="1">
      <c r="B27" s="197"/>
      <c r="C27" s="206"/>
      <c r="D27" s="207"/>
      <c r="E27" s="207"/>
      <c r="F27" s="207"/>
      <c r="G27" s="206"/>
      <c r="H27" s="206"/>
      <c r="I27" s="206"/>
      <c r="J27" s="206"/>
      <c r="K27" s="273"/>
      <c r="L27" s="208"/>
    </row>
    <row r="28" spans="2:13" ht="23.25" customHeight="1">
      <c r="B28" s="197"/>
      <c r="C28" s="209"/>
      <c r="D28" s="207"/>
      <c r="E28" s="207"/>
      <c r="F28" s="207"/>
      <c r="G28" s="207"/>
      <c r="H28" s="209"/>
      <c r="I28" s="209"/>
      <c r="J28" s="209"/>
      <c r="K28" s="209"/>
      <c r="L28" s="197"/>
      <c r="M28" s="210"/>
    </row>
    <row r="29" spans="2:12" ht="23.25">
      <c r="B29" s="197"/>
      <c r="C29" s="211"/>
      <c r="D29" s="197"/>
      <c r="E29" s="315"/>
      <c r="F29" s="315"/>
      <c r="G29" s="315"/>
      <c r="H29" s="197"/>
      <c r="I29" s="197"/>
      <c r="J29" s="197"/>
      <c r="K29" s="197"/>
      <c r="L29" s="197"/>
    </row>
    <row r="30" spans="2:12" ht="18">
      <c r="B30" s="197"/>
      <c r="C30" s="211"/>
      <c r="D30" s="197"/>
      <c r="E30" s="197"/>
      <c r="F30" s="197"/>
      <c r="G30" s="197"/>
      <c r="H30" s="197"/>
      <c r="I30" s="197"/>
      <c r="J30" s="197"/>
      <c r="K30" s="197"/>
      <c r="L30" s="197"/>
    </row>
    <row r="31" spans="2:12" ht="18">
      <c r="B31" s="197"/>
      <c r="C31" s="212"/>
      <c r="D31" s="197"/>
      <c r="E31" s="197"/>
      <c r="F31" s="197"/>
      <c r="G31" s="197"/>
      <c r="H31" s="197"/>
      <c r="I31" s="197"/>
      <c r="J31" s="197"/>
      <c r="K31" s="198"/>
      <c r="L31" s="197"/>
    </row>
    <row r="32" spans="2:12" ht="18">
      <c r="B32" s="197"/>
      <c r="C32" s="211"/>
      <c r="D32" s="197"/>
      <c r="E32" s="197"/>
      <c r="F32" s="197"/>
      <c r="G32" s="197"/>
      <c r="H32" s="197"/>
      <c r="I32" s="197"/>
      <c r="J32" s="197"/>
      <c r="K32" s="197"/>
      <c r="L32" s="197"/>
    </row>
    <row r="33" spans="2:12" ht="20.25" customHeight="1">
      <c r="B33" s="197"/>
      <c r="C33" s="211"/>
      <c r="D33" s="213"/>
      <c r="E33" s="197"/>
      <c r="F33" s="197"/>
      <c r="G33" s="197"/>
      <c r="H33" s="197"/>
      <c r="I33" s="197"/>
      <c r="J33" s="197"/>
      <c r="K33" s="197"/>
      <c r="L33" s="197"/>
    </row>
    <row r="34" spans="2:12" ht="20.2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2:12" ht="20.25" customHeight="1"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</row>
    <row r="36" spans="2:12" ht="20.25" customHeight="1"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</row>
    <row r="37" spans="2:12" ht="20.25" customHeight="1"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</row>
    <row r="38" spans="2:12" ht="20.25" customHeight="1"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</row>
    <row r="39" spans="2:12" ht="18"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</row>
    <row r="40" spans="2:12" ht="18"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</row>
    <row r="41" spans="2:12" ht="18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</row>
    <row r="42" spans="2:12" ht="18">
      <c r="B42" s="197"/>
      <c r="D42" s="197"/>
      <c r="E42" s="204"/>
      <c r="G42" s="197"/>
      <c r="H42" s="197"/>
      <c r="I42" s="197"/>
      <c r="J42" s="197"/>
      <c r="K42" s="197"/>
      <c r="L42" s="197"/>
    </row>
    <row r="43" spans="2:12" ht="18">
      <c r="B43" s="197"/>
      <c r="D43" s="197"/>
      <c r="E43" s="204"/>
      <c r="G43" s="197"/>
      <c r="H43" s="197"/>
      <c r="I43" s="197"/>
      <c r="J43" s="197"/>
      <c r="K43" s="197"/>
      <c r="L43" s="197"/>
    </row>
    <row r="44" spans="2:12" ht="18">
      <c r="B44" s="197"/>
      <c r="D44" s="197"/>
      <c r="E44" s="204"/>
      <c r="G44" s="197"/>
      <c r="H44" s="197"/>
      <c r="I44" s="197"/>
      <c r="J44" s="197"/>
      <c r="K44" s="197"/>
      <c r="L44" s="197"/>
    </row>
    <row r="45" spans="2:12" ht="18">
      <c r="B45" s="197"/>
      <c r="C45" s="197"/>
      <c r="D45" s="197"/>
      <c r="F45" s="204"/>
      <c r="G45" s="197"/>
      <c r="H45" s="197"/>
      <c r="I45" s="197"/>
      <c r="J45" s="197"/>
      <c r="K45" s="197"/>
      <c r="L45" s="197"/>
    </row>
    <row r="46" spans="2:12" ht="18"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</row>
    <row r="47" spans="2:12" ht="18"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</row>
    <row r="48" spans="2:12" ht="18"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</row>
    <row r="49" spans="2:12" ht="18"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</row>
    <row r="50" spans="2:12" ht="18"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</row>
    <row r="51" spans="2:12" ht="18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</row>
    <row r="52" spans="2:12" ht="18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</row>
    <row r="53" spans="2:12" ht="18"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2:12" ht="18"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</row>
    <row r="55" spans="2:12" ht="18"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</row>
    <row r="56" spans="2:12" ht="18"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</row>
    <row r="57" spans="2:12" ht="18"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</row>
    <row r="58" spans="2:12" ht="18"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</row>
    <row r="59" spans="2:12" ht="18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</row>
    <row r="60" spans="2:12" ht="18"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</row>
    <row r="61" spans="2:12" ht="18"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</row>
    <row r="62" spans="2:12" ht="18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</row>
    <row r="63" spans="2:12" ht="18"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</row>
    <row r="64" spans="2:12" ht="18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</row>
  </sheetData>
  <sheetProtection/>
  <mergeCells count="8">
    <mergeCell ref="C24:D24"/>
    <mergeCell ref="E29:G29"/>
    <mergeCell ref="A1:A19"/>
    <mergeCell ref="B1:L1"/>
    <mergeCell ref="B3:L3"/>
    <mergeCell ref="B4:B5"/>
    <mergeCell ref="L4:L5"/>
    <mergeCell ref="C23:D23"/>
  </mergeCells>
  <printOptions horizontalCentered="1" verticalCentered="1"/>
  <pageMargins left="0.5118110236220472" right="0.37" top="0.7" bottom="0.4724409448818898" header="0.4330708661417323" footer="0.2362204724409449"/>
  <pageSetup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le____6">
    <tabColor rgb="FFFF0000"/>
  </sheetPr>
  <dimension ref="A1:AA73"/>
  <sheetViews>
    <sheetView rightToLeft="1" view="pageBreakPreview" zoomScale="90" zoomScaleSheetLayoutView="90" zoomScalePageLayoutView="0" workbookViewId="0" topLeftCell="A13">
      <selection activeCell="D22" sqref="D22"/>
    </sheetView>
  </sheetViews>
  <sheetFormatPr defaultColWidth="15.7109375" defaultRowHeight="12.75"/>
  <cols>
    <col min="1" max="1" width="5.28125" style="199" customWidth="1"/>
    <col min="2" max="2" width="3.421875" style="199" customWidth="1"/>
    <col min="3" max="3" width="19.8515625" style="199" customWidth="1"/>
    <col min="4" max="4" width="18.7109375" style="199" customWidth="1"/>
    <col min="5" max="6" width="18.57421875" style="199" bestFit="1" customWidth="1"/>
    <col min="7" max="7" width="17.8515625" style="199" customWidth="1"/>
    <col min="8" max="8" width="15.57421875" style="199" customWidth="1"/>
    <col min="9" max="9" width="16.140625" style="199" bestFit="1" customWidth="1"/>
    <col min="10" max="10" width="14.57421875" style="199" customWidth="1"/>
    <col min="11" max="11" width="16.140625" style="199" bestFit="1" customWidth="1"/>
    <col min="12" max="12" width="20.140625" style="199" customWidth="1"/>
    <col min="13" max="13" width="26.7109375" style="173" customWidth="1"/>
    <col min="14" max="14" width="25.7109375" style="199" customWidth="1"/>
    <col min="15" max="15" width="19.28125" style="199" customWidth="1"/>
    <col min="16" max="16" width="18.28125" style="199" customWidth="1"/>
    <col min="17" max="17" width="20.8515625" style="199" customWidth="1"/>
    <col min="18" max="21" width="15.7109375" style="199" customWidth="1"/>
    <col min="22" max="22" width="21.00390625" style="199" customWidth="1"/>
    <col min="23" max="16384" width="15.7109375" style="199" customWidth="1"/>
  </cols>
  <sheetData>
    <row r="1" spans="1:13" ht="29.25" customHeight="1">
      <c r="A1" s="328" t="s">
        <v>76</v>
      </c>
      <c r="B1" s="197"/>
      <c r="C1" s="329" t="s">
        <v>92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4" ht="24" customHeight="1">
      <c r="A2" s="328"/>
      <c r="B2" s="197"/>
      <c r="C2" s="250" t="s">
        <v>119</v>
      </c>
      <c r="D2" s="215"/>
      <c r="E2" s="215"/>
      <c r="F2" s="215"/>
      <c r="G2" s="215"/>
      <c r="H2" s="215"/>
      <c r="I2" s="215"/>
      <c r="J2" s="215"/>
      <c r="K2" s="215"/>
      <c r="L2" s="215"/>
      <c r="M2" s="250" t="s">
        <v>120</v>
      </c>
      <c r="N2" s="251"/>
    </row>
    <row r="3" spans="1:27" ht="36" customHeight="1" thickBot="1">
      <c r="A3" s="328"/>
      <c r="B3" s="197"/>
      <c r="C3" s="330" t="s">
        <v>93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</row>
    <row r="4" spans="1:27" ht="27" customHeight="1" thickTop="1">
      <c r="A4" s="328"/>
      <c r="B4" s="216"/>
      <c r="C4" s="331" t="s">
        <v>0</v>
      </c>
      <c r="D4" s="218" t="s">
        <v>1</v>
      </c>
      <c r="E4" s="218" t="s">
        <v>2</v>
      </c>
      <c r="F4" s="218" t="s">
        <v>3</v>
      </c>
      <c r="G4" s="218" t="s">
        <v>4</v>
      </c>
      <c r="H4" s="218" t="s">
        <v>5</v>
      </c>
      <c r="I4" s="218" t="s">
        <v>6</v>
      </c>
      <c r="J4" s="218" t="s">
        <v>7</v>
      </c>
      <c r="K4" s="218" t="s">
        <v>8</v>
      </c>
      <c r="L4" s="218" t="s">
        <v>9</v>
      </c>
      <c r="M4" s="333" t="s">
        <v>10</v>
      </c>
      <c r="N4" s="251"/>
      <c r="O4" s="324"/>
      <c r="P4" s="324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</row>
    <row r="5" spans="1:16" ht="47.25" customHeight="1" thickBot="1">
      <c r="A5" s="328"/>
      <c r="B5" s="197"/>
      <c r="C5" s="332"/>
      <c r="D5" s="220" t="s">
        <v>11</v>
      </c>
      <c r="E5" s="220" t="s">
        <v>12</v>
      </c>
      <c r="F5" s="220" t="s">
        <v>64</v>
      </c>
      <c r="G5" s="220" t="s">
        <v>55</v>
      </c>
      <c r="H5" s="220" t="s">
        <v>13</v>
      </c>
      <c r="I5" s="220" t="s">
        <v>61</v>
      </c>
      <c r="J5" s="220" t="s">
        <v>62</v>
      </c>
      <c r="K5" s="220" t="s">
        <v>63</v>
      </c>
      <c r="L5" s="220" t="s">
        <v>14</v>
      </c>
      <c r="M5" s="334"/>
      <c r="N5" s="251"/>
      <c r="O5" s="324"/>
      <c r="P5" s="324"/>
    </row>
    <row r="6" spans="1:14" ht="43.5" customHeight="1">
      <c r="A6" s="328"/>
      <c r="B6" s="197"/>
      <c r="C6" s="179" t="s">
        <v>15</v>
      </c>
      <c r="D6" s="252">
        <v>0</v>
      </c>
      <c r="E6" s="252">
        <v>8157328</v>
      </c>
      <c r="F6" s="252">
        <v>49077127.2</v>
      </c>
      <c r="G6" s="252">
        <v>69447803</v>
      </c>
      <c r="H6" s="252">
        <v>248016</v>
      </c>
      <c r="I6" s="252">
        <v>41180</v>
      </c>
      <c r="J6" s="252">
        <v>3975520</v>
      </c>
      <c r="K6" s="252">
        <v>2447280</v>
      </c>
      <c r="L6" s="252">
        <f>SUM(D6:K6)</f>
        <v>133394254.2</v>
      </c>
      <c r="M6" s="253" t="s">
        <v>16</v>
      </c>
      <c r="N6" s="254"/>
    </row>
    <row r="7" spans="1:22" ht="35.25" customHeight="1">
      <c r="A7" s="328"/>
      <c r="B7" s="197"/>
      <c r="C7" s="186" t="s">
        <v>17</v>
      </c>
      <c r="D7" s="252">
        <f>D8+D9</f>
        <v>1336400</v>
      </c>
      <c r="E7" s="252">
        <f aca="true" t="shared" si="0" ref="E7:K7">E8+E9</f>
        <v>65407040</v>
      </c>
      <c r="F7" s="252">
        <f t="shared" si="0"/>
        <v>5759224490.768001</v>
      </c>
      <c r="G7" s="252">
        <f t="shared" si="0"/>
        <v>5899785981.168</v>
      </c>
      <c r="H7" s="252">
        <f t="shared" si="0"/>
        <v>5795000</v>
      </c>
      <c r="I7" s="252">
        <f t="shared" si="0"/>
        <v>88500000</v>
      </c>
      <c r="J7" s="252">
        <f t="shared" si="0"/>
        <v>0</v>
      </c>
      <c r="K7" s="252">
        <f t="shared" si="0"/>
        <v>2519360</v>
      </c>
      <c r="L7" s="252">
        <f aca="true" t="shared" si="1" ref="L7:L16">SUM(D7:K7)</f>
        <v>11822568271.936</v>
      </c>
      <c r="M7" s="255" t="s">
        <v>18</v>
      </c>
      <c r="N7" s="254"/>
      <c r="O7" s="254"/>
      <c r="P7" s="254"/>
      <c r="Q7" s="254"/>
      <c r="R7" s="254"/>
      <c r="S7" s="254"/>
      <c r="T7" s="254"/>
      <c r="U7" s="254"/>
      <c r="V7" s="254"/>
    </row>
    <row r="8" spans="1:14" ht="33.75" customHeight="1">
      <c r="A8" s="328"/>
      <c r="B8" s="197"/>
      <c r="C8" s="186" t="s">
        <v>19</v>
      </c>
      <c r="D8" s="252">
        <v>1336400</v>
      </c>
      <c r="E8" s="252">
        <v>65407040</v>
      </c>
      <c r="F8" s="252">
        <v>5759224490.768001</v>
      </c>
      <c r="G8" s="252">
        <v>5899785981.168</v>
      </c>
      <c r="H8" s="252">
        <v>5795000</v>
      </c>
      <c r="I8" s="252">
        <v>88500000</v>
      </c>
      <c r="J8" s="252">
        <v>0</v>
      </c>
      <c r="K8" s="252">
        <v>2519360</v>
      </c>
      <c r="L8" s="252">
        <f t="shared" si="1"/>
        <v>11822568271.936</v>
      </c>
      <c r="M8" s="255" t="s">
        <v>20</v>
      </c>
      <c r="N8" s="254"/>
    </row>
    <row r="9" spans="1:14" ht="36" customHeight="1">
      <c r="A9" s="328"/>
      <c r="B9" s="197"/>
      <c r="C9" s="186" t="s">
        <v>21</v>
      </c>
      <c r="D9" s="256">
        <v>0</v>
      </c>
      <c r="E9" s="256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6">
        <v>0</v>
      </c>
      <c r="L9" s="252">
        <f t="shared" si="1"/>
        <v>0</v>
      </c>
      <c r="M9" s="255" t="s">
        <v>22</v>
      </c>
      <c r="N9" s="254"/>
    </row>
    <row r="10" spans="1:14" ht="38.25" customHeight="1">
      <c r="A10" s="328"/>
      <c r="B10" s="197"/>
      <c r="C10" s="186" t="s">
        <v>23</v>
      </c>
      <c r="D10" s="252">
        <v>10000</v>
      </c>
      <c r="E10" s="252">
        <v>55454120</v>
      </c>
      <c r="F10" s="252">
        <v>35000</v>
      </c>
      <c r="G10" s="252">
        <v>74483229</v>
      </c>
      <c r="H10" s="252">
        <v>3913442</v>
      </c>
      <c r="I10" s="252">
        <v>22175000</v>
      </c>
      <c r="J10" s="252">
        <v>200000</v>
      </c>
      <c r="K10" s="252">
        <v>844800</v>
      </c>
      <c r="L10" s="252">
        <f t="shared" si="1"/>
        <v>157115591</v>
      </c>
      <c r="M10" s="255" t="s">
        <v>24</v>
      </c>
      <c r="N10" s="254"/>
    </row>
    <row r="11" spans="1:14" ht="27.75" customHeight="1">
      <c r="A11" s="328"/>
      <c r="B11" s="197"/>
      <c r="C11" s="186" t="s">
        <v>25</v>
      </c>
      <c r="D11" s="252">
        <v>8457632</v>
      </c>
      <c r="E11" s="252">
        <v>7333053.6</v>
      </c>
      <c r="F11" s="252">
        <v>282216689.5848</v>
      </c>
      <c r="G11" s="252">
        <v>1219069043.156</v>
      </c>
      <c r="H11" s="252">
        <v>166914</v>
      </c>
      <c r="I11" s="252">
        <v>3551155</v>
      </c>
      <c r="J11" s="252">
        <v>915000</v>
      </c>
      <c r="K11" s="252">
        <v>154196.8</v>
      </c>
      <c r="L11" s="252">
        <f t="shared" si="1"/>
        <v>1521863684.1407998</v>
      </c>
      <c r="M11" s="255" t="s">
        <v>26</v>
      </c>
      <c r="N11" s="254"/>
    </row>
    <row r="12" spans="1:14" ht="35.25" customHeight="1">
      <c r="A12" s="328"/>
      <c r="B12" s="197"/>
      <c r="C12" s="186" t="s">
        <v>27</v>
      </c>
      <c r="D12" s="252">
        <v>107996109.07</v>
      </c>
      <c r="E12" s="252">
        <v>4831725.8</v>
      </c>
      <c r="F12" s="252">
        <v>44302517.8</v>
      </c>
      <c r="G12" s="252">
        <v>39645807</v>
      </c>
      <c r="H12" s="252">
        <v>296883</v>
      </c>
      <c r="I12" s="252">
        <v>1000000</v>
      </c>
      <c r="J12" s="252">
        <v>0</v>
      </c>
      <c r="K12" s="252">
        <v>2813600</v>
      </c>
      <c r="L12" s="252">
        <f t="shared" si="1"/>
        <v>200886642.67</v>
      </c>
      <c r="M12" s="255" t="s">
        <v>28</v>
      </c>
      <c r="N12" s="254"/>
    </row>
    <row r="13" spans="1:14" ht="49.5" customHeight="1">
      <c r="A13" s="328"/>
      <c r="B13" s="197"/>
      <c r="C13" s="186" t="s">
        <v>29</v>
      </c>
      <c r="D13" s="252">
        <v>1420000</v>
      </c>
      <c r="E13" s="252">
        <v>26196576.6</v>
      </c>
      <c r="F13" s="252">
        <v>107308797.6</v>
      </c>
      <c r="G13" s="252">
        <v>43987400</v>
      </c>
      <c r="H13" s="252">
        <v>5069240</v>
      </c>
      <c r="I13" s="257">
        <v>75130761</v>
      </c>
      <c r="J13" s="252">
        <v>700000</v>
      </c>
      <c r="K13" s="252">
        <v>5196102</v>
      </c>
      <c r="L13" s="252">
        <f t="shared" si="1"/>
        <v>265008877.2</v>
      </c>
      <c r="M13" s="258" t="s">
        <v>59</v>
      </c>
      <c r="N13" s="254"/>
    </row>
    <row r="14" spans="1:15" ht="47.25" customHeight="1">
      <c r="A14" s="328"/>
      <c r="B14" s="197"/>
      <c r="C14" s="186" t="s">
        <v>31</v>
      </c>
      <c r="D14" s="252">
        <v>0</v>
      </c>
      <c r="E14" s="252">
        <v>39269502</v>
      </c>
      <c r="F14" s="252">
        <v>1020000</v>
      </c>
      <c r="G14" s="252">
        <v>33739460</v>
      </c>
      <c r="H14" s="252">
        <v>3924481</v>
      </c>
      <c r="I14" s="252">
        <v>26820622</v>
      </c>
      <c r="J14" s="252">
        <v>0</v>
      </c>
      <c r="K14" s="252">
        <v>527000</v>
      </c>
      <c r="L14" s="252">
        <f t="shared" si="1"/>
        <v>105301065</v>
      </c>
      <c r="M14" s="255" t="s">
        <v>32</v>
      </c>
      <c r="N14" s="254"/>
      <c r="O14" s="259"/>
    </row>
    <row r="15" spans="1:14" ht="31.5" customHeight="1">
      <c r="A15" s="328"/>
      <c r="B15" s="197"/>
      <c r="C15" s="186" t="s">
        <v>33</v>
      </c>
      <c r="D15" s="252">
        <v>0</v>
      </c>
      <c r="E15" s="252">
        <v>1631448.6392299999</v>
      </c>
      <c r="F15" s="252">
        <v>0</v>
      </c>
      <c r="G15" s="252">
        <v>2115276.0359300002</v>
      </c>
      <c r="H15" s="252">
        <v>23688335.88932</v>
      </c>
      <c r="I15" s="252">
        <v>484205.38583000004</v>
      </c>
      <c r="J15" s="252">
        <v>0</v>
      </c>
      <c r="K15" s="252">
        <v>10056234.52802</v>
      </c>
      <c r="L15" s="252">
        <f t="shared" si="1"/>
        <v>37975500.47833</v>
      </c>
      <c r="M15" s="255" t="s">
        <v>34</v>
      </c>
      <c r="N15" s="254"/>
    </row>
    <row r="16" spans="1:14" ht="37.5" customHeight="1">
      <c r="A16" s="328"/>
      <c r="B16" s="197"/>
      <c r="C16" s="186" t="s">
        <v>35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f t="shared" si="1"/>
        <v>0</v>
      </c>
      <c r="M16" s="255" t="s">
        <v>36</v>
      </c>
      <c r="N16" s="254"/>
    </row>
    <row r="17" spans="1:14" ht="42.75" customHeight="1">
      <c r="A17" s="328"/>
      <c r="B17" s="197"/>
      <c r="C17" s="186" t="s">
        <v>37</v>
      </c>
      <c r="D17" s="252">
        <f>D18+D19</f>
        <v>48334592.8</v>
      </c>
      <c r="E17" s="252">
        <f aca="true" t="shared" si="2" ref="E17:K17">E18+E19</f>
        <v>718914231.6067201</v>
      </c>
      <c r="F17" s="252">
        <f t="shared" si="2"/>
        <v>1018483745.5040001</v>
      </c>
      <c r="G17" s="252">
        <f t="shared" si="2"/>
        <v>1197968744.1456</v>
      </c>
      <c r="H17" s="252">
        <f t="shared" si="2"/>
        <v>78621852.38848</v>
      </c>
      <c r="I17" s="252">
        <f t="shared" si="2"/>
        <v>166793612</v>
      </c>
      <c r="J17" s="252">
        <f t="shared" si="2"/>
        <v>3788397</v>
      </c>
      <c r="K17" s="252">
        <f t="shared" si="2"/>
        <v>26522234.44</v>
      </c>
      <c r="L17" s="252">
        <f>SUM(D17:K17)</f>
        <v>3259427409.8848004</v>
      </c>
      <c r="M17" s="255" t="s">
        <v>38</v>
      </c>
      <c r="N17" s="254"/>
    </row>
    <row r="18" spans="1:14" ht="31.5" customHeight="1">
      <c r="A18" s="328"/>
      <c r="B18" s="197"/>
      <c r="C18" s="186" t="s">
        <v>39</v>
      </c>
      <c r="D18" s="252">
        <v>48334592.8</v>
      </c>
      <c r="E18" s="252">
        <v>718914231.6067201</v>
      </c>
      <c r="F18" s="252">
        <v>1018483745.5040001</v>
      </c>
      <c r="G18" s="252">
        <v>1197968744.1456</v>
      </c>
      <c r="H18" s="252">
        <v>78621852.38848</v>
      </c>
      <c r="I18" s="252">
        <v>166793612</v>
      </c>
      <c r="J18" s="252">
        <v>3788397</v>
      </c>
      <c r="K18" s="252">
        <v>26522234.44</v>
      </c>
      <c r="L18" s="252">
        <v>3259427409.8848004</v>
      </c>
      <c r="M18" s="255" t="s">
        <v>40</v>
      </c>
      <c r="N18" s="254"/>
    </row>
    <row r="19" spans="1:14" ht="29.25" customHeight="1" thickBot="1">
      <c r="A19" s="328"/>
      <c r="B19" s="197"/>
      <c r="C19" s="191" t="s">
        <v>41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52"/>
      <c r="M19" s="261" t="s">
        <v>42</v>
      </c>
      <c r="N19" s="254"/>
    </row>
    <row r="20" spans="1:14" s="236" customFormat="1" ht="42" customHeight="1" thickBot="1">
      <c r="A20" s="193"/>
      <c r="B20" s="197"/>
      <c r="C20" s="194" t="s">
        <v>43</v>
      </c>
      <c r="D20" s="262">
        <f>D6+D8+D9+D10+D11+D12+D13+D14+D15+D16+D18+D19</f>
        <v>167554733.87</v>
      </c>
      <c r="E20" s="262">
        <f aca="true" t="shared" si="3" ref="E20:L20">E6+E8+E9+E10+E11+E12+E13+E14+E15+E16+E18+E19</f>
        <v>927195026.2459501</v>
      </c>
      <c r="F20" s="262">
        <f t="shared" si="3"/>
        <v>7261668368.4568</v>
      </c>
      <c r="G20" s="262">
        <f t="shared" si="3"/>
        <v>8580242743.50553</v>
      </c>
      <c r="H20" s="262">
        <f t="shared" si="3"/>
        <v>121724164.2778</v>
      </c>
      <c r="I20" s="262">
        <f t="shared" si="3"/>
        <v>384496535.38583</v>
      </c>
      <c r="J20" s="262">
        <f t="shared" si="3"/>
        <v>9578917</v>
      </c>
      <c r="K20" s="262">
        <f t="shared" si="3"/>
        <v>51080807.768020004</v>
      </c>
      <c r="L20" s="262">
        <f t="shared" si="3"/>
        <v>17503541296.509933</v>
      </c>
      <c r="M20" s="263" t="s">
        <v>58</v>
      </c>
      <c r="N20" s="264"/>
    </row>
    <row r="21" spans="1:13" ht="18" customHeight="1" thickTop="1">
      <c r="A21" s="193"/>
      <c r="B21" s="197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</row>
    <row r="22" spans="1:13" ht="21.75" customHeight="1">
      <c r="A22" s="265">
        <v>12</v>
      </c>
      <c r="B22" s="197"/>
      <c r="C22" s="200"/>
      <c r="D22" s="246"/>
      <c r="E22" s="246"/>
      <c r="F22" s="246"/>
      <c r="G22" s="246"/>
      <c r="H22" s="246"/>
      <c r="I22" s="246"/>
      <c r="J22" s="246"/>
      <c r="K22" s="246"/>
      <c r="L22" s="246"/>
      <c r="M22" s="197"/>
    </row>
    <row r="23" spans="5:13" ht="105" customHeight="1">
      <c r="E23" s="254"/>
      <c r="F23" s="254"/>
      <c r="M23" s="204"/>
    </row>
    <row r="24" spans="3:13" ht="15.75">
      <c r="C24" s="200"/>
      <c r="D24" s="200"/>
      <c r="E24" s="266"/>
      <c r="F24" s="267"/>
      <c r="G24" s="200"/>
      <c r="H24" s="200"/>
      <c r="I24" s="200"/>
      <c r="J24" s="200"/>
      <c r="K24" s="326"/>
      <c r="L24" s="326"/>
      <c r="M24" s="197"/>
    </row>
    <row r="25" spans="3:14" ht="15.75">
      <c r="C25" s="200"/>
      <c r="D25" s="201"/>
      <c r="E25" s="201"/>
      <c r="F25" s="201"/>
      <c r="G25" s="201"/>
      <c r="H25" s="201"/>
      <c r="I25" s="201"/>
      <c r="J25" s="201"/>
      <c r="K25" s="201"/>
      <c r="L25" s="203"/>
      <c r="M25" s="197"/>
      <c r="N25" s="254"/>
    </row>
    <row r="26" spans="3:13" ht="15.75">
      <c r="C26" s="200"/>
      <c r="D26" s="200"/>
      <c r="E26" s="200"/>
      <c r="F26" s="200"/>
      <c r="G26" s="200"/>
      <c r="H26" s="200"/>
      <c r="I26" s="327"/>
      <c r="J26" s="327"/>
      <c r="K26" s="200"/>
      <c r="L26" s="200"/>
      <c r="M26" s="197"/>
    </row>
    <row r="27" spans="3:13" ht="15.75">
      <c r="C27" s="200"/>
      <c r="D27" s="200"/>
      <c r="E27" s="200"/>
      <c r="F27" s="200"/>
      <c r="G27" s="200"/>
      <c r="H27" s="200"/>
      <c r="I27" s="200"/>
      <c r="J27" s="200"/>
      <c r="K27" s="200"/>
      <c r="L27" s="246"/>
      <c r="M27" s="197"/>
    </row>
    <row r="28" spans="3:13" ht="15.75"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197"/>
    </row>
    <row r="29" spans="3:13" ht="15.75"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197"/>
    </row>
    <row r="30" spans="3:13" ht="15.75"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197"/>
    </row>
    <row r="31" spans="3:13" ht="15.75"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197"/>
    </row>
    <row r="32" spans="3:13" ht="15.75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97"/>
    </row>
    <row r="33" spans="3:13" ht="15.75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97"/>
    </row>
    <row r="34" spans="3:13" ht="15.75">
      <c r="C34" s="200"/>
      <c r="D34" s="200"/>
      <c r="E34" s="213"/>
      <c r="F34" s="200"/>
      <c r="G34" s="200"/>
      <c r="H34" s="200"/>
      <c r="I34" s="200"/>
      <c r="J34" s="200"/>
      <c r="K34" s="200"/>
      <c r="L34" s="200"/>
      <c r="M34" s="197"/>
    </row>
    <row r="35" spans="3:13" ht="15.75"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197"/>
    </row>
    <row r="36" spans="3:13" ht="15.75"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197"/>
    </row>
    <row r="37" spans="3:13" ht="15.75"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197"/>
    </row>
    <row r="38" spans="3:13" ht="15.75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197"/>
    </row>
    <row r="39" spans="3:13" ht="15.75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197"/>
    </row>
    <row r="40" spans="3:13" ht="15.75"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7"/>
    </row>
    <row r="41" spans="3:13" ht="15.75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197"/>
    </row>
    <row r="42" spans="3:13" ht="15.75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197"/>
    </row>
    <row r="43" spans="3:13" ht="15.75"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197"/>
    </row>
    <row r="44" spans="3:13" ht="15.75"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197"/>
    </row>
    <row r="45" spans="3:13" ht="15.75"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197"/>
    </row>
    <row r="46" spans="3:13" ht="15.75"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197"/>
    </row>
    <row r="47" spans="3:13" ht="15.75"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197"/>
    </row>
    <row r="48" spans="3:13" ht="15.75"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97"/>
    </row>
    <row r="49" spans="3:13" ht="15.75"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197"/>
    </row>
    <row r="50" spans="3:13" ht="15.75"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197"/>
    </row>
    <row r="51" spans="3:13" ht="15.75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197"/>
    </row>
    <row r="52" spans="3:13" ht="15.75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197"/>
    </row>
    <row r="53" spans="3:13" ht="15.75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197"/>
    </row>
    <row r="54" spans="3:13" ht="15.75"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197"/>
    </row>
    <row r="55" spans="3:13" ht="15.75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197"/>
    </row>
    <row r="56" spans="3:13" ht="15.75"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197"/>
    </row>
    <row r="57" spans="3:13" ht="15.75"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197"/>
    </row>
    <row r="58" spans="3:13" ht="15.75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197"/>
    </row>
    <row r="59" spans="3:13" ht="15.75"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197"/>
    </row>
    <row r="60" spans="3:13" ht="15.75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197"/>
    </row>
    <row r="61" spans="3:13" ht="15.75"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97"/>
    </row>
    <row r="62" spans="3:13" ht="15.75"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197"/>
    </row>
    <row r="63" spans="3:13" ht="15.75"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197"/>
    </row>
    <row r="64" spans="3:13" ht="15.75"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197"/>
    </row>
    <row r="65" spans="3:13" ht="15.75"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197"/>
    </row>
    <row r="66" spans="3:13" ht="15.75"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197"/>
    </row>
    <row r="67" spans="3:13" ht="15.75"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197"/>
    </row>
    <row r="68" spans="3:13" ht="15.75"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197"/>
    </row>
    <row r="69" spans="3:13" ht="15.75"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197"/>
    </row>
    <row r="70" spans="3:13" ht="15.75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197"/>
    </row>
    <row r="71" spans="3:13" ht="15.75"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197"/>
    </row>
    <row r="72" spans="3:13" ht="15.75"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197"/>
    </row>
    <row r="73" spans="3:13" ht="15.75"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197"/>
    </row>
  </sheetData>
  <sheetProtection/>
  <mergeCells count="10">
    <mergeCell ref="P4:P5"/>
    <mergeCell ref="C21:M21"/>
    <mergeCell ref="K24:L24"/>
    <mergeCell ref="I26:J26"/>
    <mergeCell ref="A1:A19"/>
    <mergeCell ref="C1:M1"/>
    <mergeCell ref="C3:M3"/>
    <mergeCell ref="C4:C5"/>
    <mergeCell ref="M4:M5"/>
    <mergeCell ref="O4:O5"/>
  </mergeCells>
  <printOptions horizontalCentered="1" verticalCentered="1"/>
  <pageMargins left="0.33" right="0.28" top="0.551181102362205" bottom="0.47244094488189" header="0.393700787401575" footer="0.236220472440945"/>
  <pageSetup fitToWidth="5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ule____4">
    <tabColor rgb="FFFF0000"/>
  </sheetPr>
  <dimension ref="A1:O30"/>
  <sheetViews>
    <sheetView rightToLeft="1" view="pageBreakPreview" zoomScale="90" zoomScaleSheetLayoutView="90" zoomScalePageLayoutView="0" workbookViewId="0" topLeftCell="D13">
      <selection activeCell="D23" sqref="D23:F30"/>
    </sheetView>
  </sheetViews>
  <sheetFormatPr defaultColWidth="15.00390625" defaultRowHeight="12.75"/>
  <cols>
    <col min="1" max="1" width="7.28125" style="199" customWidth="1"/>
    <col min="2" max="2" width="3.8515625" style="199" customWidth="1"/>
    <col min="3" max="3" width="20.8515625" style="244" customWidth="1"/>
    <col min="4" max="4" width="17.28125" style="199" bestFit="1" customWidth="1"/>
    <col min="5" max="5" width="17.421875" style="199" customWidth="1"/>
    <col min="6" max="6" width="17.28125" style="199" customWidth="1"/>
    <col min="7" max="7" width="16.57421875" style="199" customWidth="1"/>
    <col min="8" max="8" width="15.28125" style="199" customWidth="1"/>
    <col min="9" max="9" width="16.28125" style="199" customWidth="1"/>
    <col min="10" max="10" width="12.8515625" style="199" customWidth="1"/>
    <col min="11" max="11" width="15.00390625" style="199" customWidth="1"/>
    <col min="12" max="12" width="18.140625" style="200" customWidth="1"/>
    <col min="13" max="13" width="23.57421875" style="199" customWidth="1"/>
    <col min="14" max="14" width="17.8515625" style="199" customWidth="1"/>
    <col min="15" max="16384" width="15.00390625" style="199" customWidth="1"/>
  </cols>
  <sheetData>
    <row r="1" spans="1:13" ht="28.5" customHeight="1">
      <c r="A1" s="328" t="s">
        <v>81</v>
      </c>
      <c r="B1" s="197"/>
      <c r="C1" s="335" t="s">
        <v>94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21.75" customHeight="1">
      <c r="A2" s="328"/>
      <c r="B2" s="197"/>
      <c r="C2" s="174" t="s">
        <v>121</v>
      </c>
      <c r="D2" s="174"/>
      <c r="E2" s="174"/>
      <c r="F2" s="174"/>
      <c r="G2" s="174"/>
      <c r="H2" s="174"/>
      <c r="I2" s="174"/>
      <c r="J2" s="174"/>
      <c r="K2" s="174"/>
      <c r="L2" s="174"/>
      <c r="M2" s="174" t="s">
        <v>122</v>
      </c>
    </row>
    <row r="3" spans="1:13" ht="35.25" customHeight="1" thickBot="1">
      <c r="A3" s="328"/>
      <c r="B3" s="197"/>
      <c r="C3" s="336" t="s">
        <v>95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200" customFormat="1" ht="30" customHeight="1" thickTop="1">
      <c r="A4" s="328"/>
      <c r="B4" s="216"/>
      <c r="C4" s="337" t="s">
        <v>0</v>
      </c>
      <c r="D4" s="217" t="s">
        <v>65</v>
      </c>
      <c r="E4" s="217" t="s">
        <v>2</v>
      </c>
      <c r="F4" s="217" t="s">
        <v>3</v>
      </c>
      <c r="G4" s="217" t="s">
        <v>4</v>
      </c>
      <c r="H4" s="217" t="s">
        <v>5</v>
      </c>
      <c r="I4" s="217" t="s">
        <v>6</v>
      </c>
      <c r="J4" s="217" t="s">
        <v>7</v>
      </c>
      <c r="K4" s="217" t="s">
        <v>8</v>
      </c>
      <c r="L4" s="218" t="s">
        <v>9</v>
      </c>
      <c r="M4" s="339" t="s">
        <v>10</v>
      </c>
    </row>
    <row r="5" spans="1:13" s="221" customFormat="1" ht="45.75" customHeight="1" thickBot="1">
      <c r="A5" s="328"/>
      <c r="B5" s="197"/>
      <c r="C5" s="338"/>
      <c r="D5" s="219" t="s">
        <v>11</v>
      </c>
      <c r="E5" s="219" t="s">
        <v>12</v>
      </c>
      <c r="F5" s="219" t="s">
        <v>64</v>
      </c>
      <c r="G5" s="219" t="s">
        <v>55</v>
      </c>
      <c r="H5" s="219" t="s">
        <v>13</v>
      </c>
      <c r="I5" s="219" t="s">
        <v>61</v>
      </c>
      <c r="J5" s="219" t="s">
        <v>62</v>
      </c>
      <c r="K5" s="219" t="s">
        <v>63</v>
      </c>
      <c r="L5" s="220" t="s">
        <v>14</v>
      </c>
      <c r="M5" s="340"/>
    </row>
    <row r="6" spans="1:15" ht="35.25" customHeight="1">
      <c r="A6" s="328"/>
      <c r="B6" s="197"/>
      <c r="C6" s="222" t="s">
        <v>15</v>
      </c>
      <c r="D6" s="223">
        <v>0</v>
      </c>
      <c r="E6" s="223">
        <v>1101094.08</v>
      </c>
      <c r="F6" s="223">
        <v>0</v>
      </c>
      <c r="G6" s="223">
        <v>598033058.2231998</v>
      </c>
      <c r="H6" s="223">
        <v>0</v>
      </c>
      <c r="I6" s="223">
        <v>0</v>
      </c>
      <c r="J6" s="223">
        <v>261797.33399999997</v>
      </c>
      <c r="K6" s="223">
        <v>0</v>
      </c>
      <c r="L6" s="224">
        <f>SUM(D6:K6)</f>
        <v>599395949.6371999</v>
      </c>
      <c r="M6" s="225" t="s">
        <v>16</v>
      </c>
      <c r="O6" s="279"/>
    </row>
    <row r="7" spans="1:15" ht="27" customHeight="1">
      <c r="A7" s="328"/>
      <c r="B7" s="197"/>
      <c r="C7" s="226" t="s">
        <v>17</v>
      </c>
      <c r="D7" s="227">
        <v>0</v>
      </c>
      <c r="E7" s="227">
        <v>0</v>
      </c>
      <c r="F7" s="227">
        <v>0</v>
      </c>
      <c r="G7" s="227">
        <v>16934118.146</v>
      </c>
      <c r="H7" s="227">
        <v>0</v>
      </c>
      <c r="I7" s="227">
        <v>0</v>
      </c>
      <c r="J7" s="227">
        <v>0</v>
      </c>
      <c r="K7" s="227">
        <v>0</v>
      </c>
      <c r="L7" s="224">
        <f aca="true" t="shared" si="0" ref="L7:L19">SUM(D7:K7)</f>
        <v>16934118.146</v>
      </c>
      <c r="M7" s="228" t="s">
        <v>18</v>
      </c>
      <c r="O7" s="279"/>
    </row>
    <row r="8" spans="1:15" ht="25.5" customHeight="1">
      <c r="A8" s="328"/>
      <c r="B8" s="197"/>
      <c r="C8" s="226" t="s">
        <v>19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4">
        <f t="shared" si="0"/>
        <v>0</v>
      </c>
      <c r="M8" s="228" t="s">
        <v>20</v>
      </c>
      <c r="O8" s="279"/>
    </row>
    <row r="9" spans="1:15" ht="34.5" customHeight="1">
      <c r="A9" s="328"/>
      <c r="B9" s="197"/>
      <c r="C9" s="226" t="s">
        <v>21</v>
      </c>
      <c r="D9" s="227">
        <v>0</v>
      </c>
      <c r="E9" s="227">
        <v>0</v>
      </c>
      <c r="F9" s="227">
        <v>0</v>
      </c>
      <c r="G9" s="227">
        <v>16934118.146</v>
      </c>
      <c r="H9" s="227">
        <v>0</v>
      </c>
      <c r="I9" s="227">
        <v>0</v>
      </c>
      <c r="J9" s="227">
        <v>0</v>
      </c>
      <c r="K9" s="227">
        <v>0</v>
      </c>
      <c r="L9" s="224">
        <f t="shared" si="0"/>
        <v>16934118.146</v>
      </c>
      <c r="M9" s="229" t="s">
        <v>22</v>
      </c>
      <c r="O9" s="279"/>
    </row>
    <row r="10" spans="1:15" ht="34.5" customHeight="1">
      <c r="A10" s="328"/>
      <c r="B10" s="197"/>
      <c r="C10" s="226" t="s">
        <v>23</v>
      </c>
      <c r="D10" s="227">
        <v>51289077</v>
      </c>
      <c r="E10" s="227">
        <v>540159398</v>
      </c>
      <c r="F10" s="227">
        <v>193341397</v>
      </c>
      <c r="G10" s="230">
        <v>2639424934.1299996</v>
      </c>
      <c r="H10" s="227">
        <v>105694689</v>
      </c>
      <c r="I10" s="227">
        <v>182208499</v>
      </c>
      <c r="J10" s="227">
        <v>3471361</v>
      </c>
      <c r="K10" s="227">
        <v>43132189</v>
      </c>
      <c r="L10" s="224">
        <f t="shared" si="0"/>
        <v>3758721544.1299996</v>
      </c>
      <c r="M10" s="228" t="s">
        <v>24</v>
      </c>
      <c r="O10" s="279"/>
    </row>
    <row r="11" spans="1:15" ht="28.5" customHeight="1">
      <c r="A11" s="328"/>
      <c r="B11" s="197"/>
      <c r="C11" s="226" t="s">
        <v>25</v>
      </c>
      <c r="D11" s="227">
        <v>0</v>
      </c>
      <c r="E11" s="227">
        <v>0</v>
      </c>
      <c r="F11" s="227">
        <v>16624528.672</v>
      </c>
      <c r="G11" s="227">
        <v>2311897288.5285997</v>
      </c>
      <c r="H11" s="227">
        <v>0</v>
      </c>
      <c r="I11" s="227">
        <v>0</v>
      </c>
      <c r="J11" s="227">
        <v>0</v>
      </c>
      <c r="K11" s="227">
        <v>0</v>
      </c>
      <c r="L11" s="224">
        <f t="shared" si="0"/>
        <v>2328521817.2005997</v>
      </c>
      <c r="M11" s="228" t="s">
        <v>26</v>
      </c>
      <c r="O11" s="279"/>
    </row>
    <row r="12" spans="1:15" ht="34.5" customHeight="1">
      <c r="A12" s="328"/>
      <c r="B12" s="197"/>
      <c r="C12" s="226" t="s">
        <v>27</v>
      </c>
      <c r="D12" s="227">
        <v>0</v>
      </c>
      <c r="E12" s="227">
        <v>86603255</v>
      </c>
      <c r="F12" s="227">
        <v>0</v>
      </c>
      <c r="G12" s="227">
        <v>193308576.494</v>
      </c>
      <c r="H12" s="227">
        <v>0</v>
      </c>
      <c r="I12" s="227">
        <v>0</v>
      </c>
      <c r="J12" s="227">
        <v>0</v>
      </c>
      <c r="K12" s="227">
        <v>0</v>
      </c>
      <c r="L12" s="224">
        <f t="shared" si="0"/>
        <v>279911831.49399996</v>
      </c>
      <c r="M12" s="228" t="s">
        <v>28</v>
      </c>
      <c r="O12" s="279"/>
    </row>
    <row r="13" spans="1:15" ht="46.5" customHeight="1">
      <c r="A13" s="328"/>
      <c r="B13" s="197"/>
      <c r="C13" s="226" t="s">
        <v>54</v>
      </c>
      <c r="D13" s="227">
        <v>0</v>
      </c>
      <c r="E13" s="227">
        <v>0</v>
      </c>
      <c r="F13" s="227">
        <v>93511.23999999999</v>
      </c>
      <c r="G13" s="227">
        <v>51834.88</v>
      </c>
      <c r="H13" s="227">
        <v>66592.698</v>
      </c>
      <c r="I13" s="227">
        <v>0</v>
      </c>
      <c r="J13" s="227">
        <v>0</v>
      </c>
      <c r="K13" s="227">
        <v>0</v>
      </c>
      <c r="L13" s="224">
        <f t="shared" si="0"/>
        <v>211938.818</v>
      </c>
      <c r="M13" s="228" t="s">
        <v>59</v>
      </c>
      <c r="O13" s="279"/>
    </row>
    <row r="14" spans="1:15" ht="45" customHeight="1">
      <c r="A14" s="214"/>
      <c r="B14" s="197"/>
      <c r="C14" s="226" t="s">
        <v>31</v>
      </c>
      <c r="D14" s="227">
        <v>0</v>
      </c>
      <c r="E14" s="227">
        <v>592366778</v>
      </c>
      <c r="F14" s="227">
        <v>3426669.5374</v>
      </c>
      <c r="G14" s="227">
        <v>79814891.67060001</v>
      </c>
      <c r="H14" s="227">
        <v>79804801.844</v>
      </c>
      <c r="I14" s="227">
        <v>1287189</v>
      </c>
      <c r="J14" s="227">
        <v>0</v>
      </c>
      <c r="K14" s="227">
        <v>29612672</v>
      </c>
      <c r="L14" s="224">
        <f t="shared" si="0"/>
        <v>786313002.052</v>
      </c>
      <c r="M14" s="231" t="s">
        <v>32</v>
      </c>
      <c r="O14" s="279"/>
    </row>
    <row r="15" spans="1:15" s="236" customFormat="1" ht="33" customHeight="1">
      <c r="A15" s="214"/>
      <c r="B15" s="197"/>
      <c r="C15" s="232" t="s">
        <v>33</v>
      </c>
      <c r="D15" s="233">
        <v>0</v>
      </c>
      <c r="E15" s="227">
        <v>53080282</v>
      </c>
      <c r="F15" s="227">
        <v>-218706</v>
      </c>
      <c r="G15" s="227">
        <v>4363405</v>
      </c>
      <c r="H15" s="227">
        <v>14452691</v>
      </c>
      <c r="I15" s="227">
        <v>3303639</v>
      </c>
      <c r="J15" s="227">
        <v>0</v>
      </c>
      <c r="K15" s="227">
        <v>33894270</v>
      </c>
      <c r="L15" s="224">
        <f t="shared" si="0"/>
        <v>108875581</v>
      </c>
      <c r="M15" s="234" t="s">
        <v>34</v>
      </c>
      <c r="N15" s="235"/>
      <c r="O15" s="279"/>
    </row>
    <row r="16" spans="1:15" ht="25.5" customHeight="1">
      <c r="A16" s="214"/>
      <c r="B16" s="197"/>
      <c r="C16" s="226" t="s">
        <v>35</v>
      </c>
      <c r="D16" s="237">
        <v>6150880535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24">
        <f t="shared" si="0"/>
        <v>6150880535</v>
      </c>
      <c r="M16" s="228" t="s">
        <v>36</v>
      </c>
      <c r="O16" s="279"/>
    </row>
    <row r="17" spans="1:15" ht="35.25" customHeight="1">
      <c r="A17" s="214"/>
      <c r="B17" s="197"/>
      <c r="C17" s="226" t="s">
        <v>37</v>
      </c>
      <c r="D17" s="227">
        <v>0</v>
      </c>
      <c r="E17" s="227">
        <v>35895327.3117</v>
      </c>
      <c r="F17" s="227">
        <v>498130649.50530005</v>
      </c>
      <c r="G17" s="227">
        <v>150593465.23059994</v>
      </c>
      <c r="H17" s="227">
        <v>112250092.44799998</v>
      </c>
      <c r="I17" s="227">
        <v>98574</v>
      </c>
      <c r="J17" s="227">
        <v>0</v>
      </c>
      <c r="K17" s="227">
        <v>0</v>
      </c>
      <c r="L17" s="224">
        <f t="shared" si="0"/>
        <v>796968108.4956</v>
      </c>
      <c r="M17" s="228" t="s">
        <v>38</v>
      </c>
      <c r="O17" s="279"/>
    </row>
    <row r="18" spans="1:15" ht="34.5" customHeight="1">
      <c r="A18" s="214"/>
      <c r="B18" s="197"/>
      <c r="C18" s="226" t="s">
        <v>39</v>
      </c>
      <c r="D18" s="227">
        <v>0</v>
      </c>
      <c r="E18" s="227"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227">
        <v>0</v>
      </c>
      <c r="L18" s="224">
        <f t="shared" si="0"/>
        <v>0</v>
      </c>
      <c r="M18" s="228" t="s">
        <v>40</v>
      </c>
      <c r="O18" s="279"/>
    </row>
    <row r="19" spans="1:15" ht="29.25" customHeight="1" thickBot="1">
      <c r="A19" s="214"/>
      <c r="B19" s="197"/>
      <c r="C19" s="238" t="s">
        <v>41</v>
      </c>
      <c r="D19" s="227">
        <v>0</v>
      </c>
      <c r="E19" s="227">
        <v>35895327.3117</v>
      </c>
      <c r="F19" s="227">
        <v>498130649.50530005</v>
      </c>
      <c r="G19" s="227">
        <v>150593465.23059994</v>
      </c>
      <c r="H19" s="227">
        <v>112250092.44799998</v>
      </c>
      <c r="I19" s="227">
        <v>98574</v>
      </c>
      <c r="J19" s="227">
        <v>0</v>
      </c>
      <c r="K19" s="227">
        <v>0</v>
      </c>
      <c r="L19" s="224">
        <f t="shared" si="0"/>
        <v>796968108.4956</v>
      </c>
      <c r="M19" s="239" t="s">
        <v>42</v>
      </c>
      <c r="O19" s="279"/>
    </row>
    <row r="20" spans="1:15" ht="45" customHeight="1" thickBot="1">
      <c r="A20" s="193"/>
      <c r="B20" s="197"/>
      <c r="C20" s="240" t="s">
        <v>43</v>
      </c>
      <c r="D20" s="241">
        <f>D6+D8+D9+D10+D11+D12+D13+D14+D15+D16+D18+D19</f>
        <v>6202169612</v>
      </c>
      <c r="E20" s="241">
        <f aca="true" t="shared" si="1" ref="E20:L20">E6+E8+E9+E10+E11+E12+E13+E14+E15+E16+E18+E19</f>
        <v>1309206134.3917</v>
      </c>
      <c r="F20" s="241">
        <f t="shared" si="1"/>
        <v>711398049.9547</v>
      </c>
      <c r="G20" s="241">
        <f t="shared" si="1"/>
        <v>5994421572.303</v>
      </c>
      <c r="H20" s="241">
        <f t="shared" si="1"/>
        <v>312268866.99</v>
      </c>
      <c r="I20" s="241">
        <f t="shared" si="1"/>
        <v>186897901</v>
      </c>
      <c r="J20" s="241">
        <f t="shared" si="1"/>
        <v>3733158.334</v>
      </c>
      <c r="K20" s="241">
        <f t="shared" si="1"/>
        <v>106639131</v>
      </c>
      <c r="L20" s="241">
        <f t="shared" si="1"/>
        <v>14826734425.973398</v>
      </c>
      <c r="M20" s="242" t="s">
        <v>58</v>
      </c>
      <c r="O20" s="279"/>
    </row>
    <row r="21" spans="1:13" ht="24.75" customHeight="1" thickTop="1">
      <c r="A21" s="243">
        <v>13</v>
      </c>
      <c r="B21" s="197"/>
      <c r="C21" s="341"/>
      <c r="D21" s="342"/>
      <c r="E21" s="342"/>
      <c r="F21" s="342"/>
      <c r="G21" s="342"/>
      <c r="H21" s="342"/>
      <c r="I21" s="342"/>
      <c r="J21" s="342"/>
      <c r="K21" s="342"/>
      <c r="L21" s="342"/>
      <c r="M21" s="342"/>
    </row>
    <row r="22" spans="4:12" ht="25.5" customHeight="1">
      <c r="D22" s="245"/>
      <c r="E22" s="245"/>
      <c r="F22" s="245"/>
      <c r="G22" s="245"/>
      <c r="H22" s="245"/>
      <c r="I22" s="245"/>
      <c r="J22" s="245"/>
      <c r="K22" s="245"/>
      <c r="L22" s="246"/>
    </row>
    <row r="23" spans="4:12" ht="15.75">
      <c r="D23" s="245"/>
      <c r="E23" s="245"/>
      <c r="F23" s="245"/>
      <c r="G23" s="245"/>
      <c r="H23" s="245"/>
      <c r="I23" s="245"/>
      <c r="J23" s="245"/>
      <c r="K23" s="245"/>
      <c r="L23" s="247"/>
    </row>
    <row r="24" spans="3:13" ht="15.75">
      <c r="C24" s="200"/>
      <c r="D24" s="200"/>
      <c r="E24" s="200"/>
      <c r="F24" s="200"/>
      <c r="G24" s="200"/>
      <c r="H24" s="200"/>
      <c r="I24" s="200"/>
      <c r="J24" s="200"/>
      <c r="K24" s="200"/>
      <c r="M24" s="200"/>
    </row>
    <row r="25" spans="3:13" ht="15.75">
      <c r="C25" s="200"/>
      <c r="D25" s="278"/>
      <c r="E25" s="278"/>
      <c r="F25" s="200"/>
      <c r="G25" s="200"/>
      <c r="H25" s="200"/>
      <c r="I25" s="200"/>
      <c r="J25" s="200"/>
      <c r="K25" s="200"/>
      <c r="M25" s="200"/>
    </row>
    <row r="26" spans="3:13" ht="15.75">
      <c r="C26" s="200"/>
      <c r="D26" s="201"/>
      <c r="E26" s="201"/>
      <c r="F26" s="200"/>
      <c r="G26" s="200"/>
      <c r="H26" s="200"/>
      <c r="I26" s="200"/>
      <c r="J26" s="200"/>
      <c r="K26" s="200"/>
      <c r="L26" s="100"/>
      <c r="M26" s="200"/>
    </row>
    <row r="27" spans="3:13" ht="15.75">
      <c r="C27" s="200"/>
      <c r="D27" s="200"/>
      <c r="E27" s="267"/>
      <c r="F27" s="200"/>
      <c r="G27" s="200"/>
      <c r="H27" s="200"/>
      <c r="I27" s="200"/>
      <c r="J27" s="200"/>
      <c r="K27" s="200"/>
      <c r="M27" s="200"/>
    </row>
    <row r="28" spans="3:13" ht="15.75">
      <c r="C28" s="200"/>
      <c r="D28" s="200"/>
      <c r="E28" s="200"/>
      <c r="F28" s="200"/>
      <c r="G28" s="200"/>
      <c r="H28" s="200"/>
      <c r="I28" s="200"/>
      <c r="J28" s="200"/>
      <c r="K28" s="200"/>
      <c r="L28" s="100"/>
      <c r="M28" s="200"/>
    </row>
    <row r="30" spans="5:12" ht="15.75">
      <c r="E30" s="248"/>
      <c r="L30" s="267"/>
    </row>
  </sheetData>
  <sheetProtection/>
  <mergeCells count="6">
    <mergeCell ref="A1:A13"/>
    <mergeCell ref="C1:M1"/>
    <mergeCell ref="C3:M3"/>
    <mergeCell ref="C4:C5"/>
    <mergeCell ref="M4:M5"/>
    <mergeCell ref="C21:M21"/>
  </mergeCells>
  <printOptions horizontalCentered="1" verticalCentered="1"/>
  <pageMargins left="0.5118110236220472" right="0.3937007874015748" top="0.7086614173228347" bottom="0.5118110236220472" header="0.4724409448818898" footer="0.2755905511811024"/>
  <pageSetup horizontalDpi="600" verticalDpi="600" orientation="landscape" paperSize="9" scale="6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ule____3">
    <tabColor rgb="FFFF0000"/>
  </sheetPr>
  <dimension ref="A1:AA73"/>
  <sheetViews>
    <sheetView rightToLeft="1" view="pageBreakPreview" zoomScale="90" zoomScaleSheetLayoutView="90" zoomScalePageLayoutView="0" workbookViewId="0" topLeftCell="A16">
      <selection activeCell="D25" sqref="D25:L25"/>
    </sheetView>
  </sheetViews>
  <sheetFormatPr defaultColWidth="15.7109375" defaultRowHeight="12.75"/>
  <cols>
    <col min="1" max="1" width="5.28125" style="199" customWidth="1"/>
    <col min="2" max="2" width="3.421875" style="199" customWidth="1"/>
    <col min="3" max="3" width="19.8515625" style="199" customWidth="1"/>
    <col min="4" max="4" width="18.7109375" style="199" customWidth="1"/>
    <col min="5" max="6" width="18.57421875" style="199" bestFit="1" customWidth="1"/>
    <col min="7" max="7" width="17.8515625" style="199" customWidth="1"/>
    <col min="8" max="8" width="15.57421875" style="199" customWidth="1"/>
    <col min="9" max="9" width="16.140625" style="199" bestFit="1" customWidth="1"/>
    <col min="10" max="10" width="14.57421875" style="199" customWidth="1"/>
    <col min="11" max="11" width="16.140625" style="199" bestFit="1" customWidth="1"/>
    <col min="12" max="12" width="20.140625" style="199" customWidth="1"/>
    <col min="13" max="13" width="26.7109375" style="173" customWidth="1"/>
    <col min="14" max="14" width="25.7109375" style="199" customWidth="1"/>
    <col min="15" max="15" width="19.28125" style="199" customWidth="1"/>
    <col min="16" max="16" width="18.28125" style="199" customWidth="1"/>
    <col min="17" max="17" width="20.8515625" style="199" customWidth="1"/>
    <col min="18" max="21" width="15.7109375" style="199" customWidth="1"/>
    <col min="22" max="22" width="21.00390625" style="199" customWidth="1"/>
    <col min="23" max="16384" width="15.7109375" style="199" customWidth="1"/>
  </cols>
  <sheetData>
    <row r="1" spans="1:13" ht="29.25" customHeight="1">
      <c r="A1" s="328" t="s">
        <v>76</v>
      </c>
      <c r="B1" s="197"/>
      <c r="C1" s="329" t="s">
        <v>92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</row>
    <row r="2" spans="1:14" ht="24" customHeight="1">
      <c r="A2" s="328"/>
      <c r="B2" s="197"/>
      <c r="C2" s="249" t="s">
        <v>74</v>
      </c>
      <c r="D2" s="215"/>
      <c r="E2" s="215"/>
      <c r="F2" s="215"/>
      <c r="G2" s="215"/>
      <c r="H2" s="215"/>
      <c r="I2" s="215"/>
      <c r="J2" s="215"/>
      <c r="K2" s="215"/>
      <c r="L2" s="215"/>
      <c r="M2" s="250" t="s">
        <v>75</v>
      </c>
      <c r="N2" s="251"/>
    </row>
    <row r="3" spans="1:27" ht="36" customHeight="1" thickBot="1">
      <c r="A3" s="328"/>
      <c r="B3" s="197"/>
      <c r="C3" s="330" t="s">
        <v>93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</row>
    <row r="4" spans="1:27" ht="27" customHeight="1" thickTop="1">
      <c r="A4" s="328"/>
      <c r="B4" s="216"/>
      <c r="C4" s="331" t="s">
        <v>0</v>
      </c>
      <c r="D4" s="218" t="s">
        <v>1</v>
      </c>
      <c r="E4" s="218" t="s">
        <v>2</v>
      </c>
      <c r="F4" s="218" t="s">
        <v>3</v>
      </c>
      <c r="G4" s="218" t="s">
        <v>4</v>
      </c>
      <c r="H4" s="218" t="s">
        <v>5</v>
      </c>
      <c r="I4" s="218" t="s">
        <v>6</v>
      </c>
      <c r="J4" s="218" t="s">
        <v>7</v>
      </c>
      <c r="K4" s="218" t="s">
        <v>8</v>
      </c>
      <c r="L4" s="218" t="s">
        <v>9</v>
      </c>
      <c r="M4" s="333" t="s">
        <v>10</v>
      </c>
      <c r="N4" s="251"/>
      <c r="O4" s="324"/>
      <c r="P4" s="324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</row>
    <row r="5" spans="1:16" ht="47.25" customHeight="1" thickBot="1">
      <c r="A5" s="328"/>
      <c r="B5" s="197"/>
      <c r="C5" s="332"/>
      <c r="D5" s="220" t="s">
        <v>11</v>
      </c>
      <c r="E5" s="220" t="s">
        <v>12</v>
      </c>
      <c r="F5" s="220" t="s">
        <v>64</v>
      </c>
      <c r="G5" s="220" t="s">
        <v>55</v>
      </c>
      <c r="H5" s="220" t="s">
        <v>13</v>
      </c>
      <c r="I5" s="220" t="s">
        <v>61</v>
      </c>
      <c r="J5" s="220" t="s">
        <v>62</v>
      </c>
      <c r="K5" s="220" t="s">
        <v>63</v>
      </c>
      <c r="L5" s="220" t="s">
        <v>14</v>
      </c>
      <c r="M5" s="334"/>
      <c r="N5" s="251"/>
      <c r="O5" s="324"/>
      <c r="P5" s="324"/>
    </row>
    <row r="6" spans="1:14" ht="43.5" customHeight="1">
      <c r="A6" s="328"/>
      <c r="B6" s="197"/>
      <c r="C6" s="179" t="s">
        <v>15</v>
      </c>
      <c r="D6" s="252">
        <v>0</v>
      </c>
      <c r="E6" s="252">
        <v>8157328</v>
      </c>
      <c r="F6" s="252">
        <v>49077127.2</v>
      </c>
      <c r="G6" s="252">
        <v>69447803</v>
      </c>
      <c r="H6" s="252">
        <v>248016</v>
      </c>
      <c r="I6" s="252">
        <v>41180</v>
      </c>
      <c r="J6" s="252">
        <v>3975520</v>
      </c>
      <c r="K6" s="252">
        <v>2447280</v>
      </c>
      <c r="L6" s="252">
        <f>SUM(D6:K6)</f>
        <v>133394254.2</v>
      </c>
      <c r="M6" s="253" t="s">
        <v>16</v>
      </c>
      <c r="N6" s="254"/>
    </row>
    <row r="7" spans="1:22" ht="35.25" customHeight="1">
      <c r="A7" s="328"/>
      <c r="B7" s="197"/>
      <c r="C7" s="186" t="s">
        <v>17</v>
      </c>
      <c r="D7" s="252">
        <f>D8+D9</f>
        <v>1336400</v>
      </c>
      <c r="E7" s="252">
        <f aca="true" t="shared" si="0" ref="E7:K7">E8+E9</f>
        <v>65407040</v>
      </c>
      <c r="F7" s="252">
        <f t="shared" si="0"/>
        <v>5759224490.768001</v>
      </c>
      <c r="G7" s="252">
        <f t="shared" si="0"/>
        <v>5899785981.168</v>
      </c>
      <c r="H7" s="252">
        <f t="shared" si="0"/>
        <v>5795000</v>
      </c>
      <c r="I7" s="252">
        <f t="shared" si="0"/>
        <v>88500000</v>
      </c>
      <c r="J7" s="252">
        <f t="shared" si="0"/>
        <v>0</v>
      </c>
      <c r="K7" s="252">
        <f t="shared" si="0"/>
        <v>2519360</v>
      </c>
      <c r="L7" s="252">
        <f aca="true" t="shared" si="1" ref="L7:L19">SUM(D7:K7)</f>
        <v>11822568271.936</v>
      </c>
      <c r="M7" s="255" t="s">
        <v>18</v>
      </c>
      <c r="N7" s="254">
        <f>D9+D8</f>
        <v>1336400</v>
      </c>
      <c r="O7" s="254">
        <f aca="true" t="shared" si="2" ref="O7:V7">E9+E8</f>
        <v>65407040</v>
      </c>
      <c r="P7" s="254">
        <f t="shared" si="2"/>
        <v>5759224490.768001</v>
      </c>
      <c r="Q7" s="254">
        <f t="shared" si="2"/>
        <v>5899785981.168</v>
      </c>
      <c r="R7" s="254">
        <f t="shared" si="2"/>
        <v>5795000</v>
      </c>
      <c r="S7" s="254">
        <f t="shared" si="2"/>
        <v>88500000</v>
      </c>
      <c r="T7" s="254">
        <f t="shared" si="2"/>
        <v>0</v>
      </c>
      <c r="U7" s="254">
        <f t="shared" si="2"/>
        <v>2519360</v>
      </c>
      <c r="V7" s="254">
        <f t="shared" si="2"/>
        <v>11822568271.936</v>
      </c>
    </row>
    <row r="8" spans="1:14" ht="33.75" customHeight="1">
      <c r="A8" s="328"/>
      <c r="B8" s="197"/>
      <c r="C8" s="186" t="s">
        <v>19</v>
      </c>
      <c r="D8" s="252">
        <v>1336400</v>
      </c>
      <c r="E8" s="252">
        <v>65407040</v>
      </c>
      <c r="F8" s="252">
        <v>5759224490.768001</v>
      </c>
      <c r="G8" s="252">
        <v>5899785981.168</v>
      </c>
      <c r="H8" s="252">
        <v>5795000</v>
      </c>
      <c r="I8" s="252">
        <v>88500000</v>
      </c>
      <c r="J8" s="252">
        <v>0</v>
      </c>
      <c r="K8" s="252">
        <v>2519360</v>
      </c>
      <c r="L8" s="252">
        <f t="shared" si="1"/>
        <v>11822568271.936</v>
      </c>
      <c r="M8" s="255" t="s">
        <v>20</v>
      </c>
      <c r="N8" s="254"/>
    </row>
    <row r="9" spans="1:14" ht="40.5" customHeight="1">
      <c r="A9" s="328"/>
      <c r="B9" s="197"/>
      <c r="C9" s="186" t="s">
        <v>21</v>
      </c>
      <c r="D9" s="256">
        <v>0</v>
      </c>
      <c r="E9" s="256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6">
        <v>0</v>
      </c>
      <c r="L9" s="252">
        <f t="shared" si="1"/>
        <v>0</v>
      </c>
      <c r="M9" s="255" t="s">
        <v>22</v>
      </c>
      <c r="N9" s="254"/>
    </row>
    <row r="10" spans="1:14" ht="38.25" customHeight="1">
      <c r="A10" s="328"/>
      <c r="B10" s="197"/>
      <c r="C10" s="186" t="s">
        <v>23</v>
      </c>
      <c r="D10" s="252">
        <v>10000</v>
      </c>
      <c r="E10" s="252">
        <v>55454120</v>
      </c>
      <c r="F10" s="252">
        <v>35000</v>
      </c>
      <c r="G10" s="252">
        <v>74483229</v>
      </c>
      <c r="H10" s="252">
        <v>3913442</v>
      </c>
      <c r="I10" s="252">
        <v>22175000</v>
      </c>
      <c r="J10" s="252">
        <v>200000</v>
      </c>
      <c r="K10" s="252">
        <v>844800</v>
      </c>
      <c r="L10" s="252">
        <f t="shared" si="1"/>
        <v>157115591</v>
      </c>
      <c r="M10" s="255" t="s">
        <v>24</v>
      </c>
      <c r="N10" s="254"/>
    </row>
    <row r="11" spans="1:14" ht="27.75" customHeight="1">
      <c r="A11" s="328"/>
      <c r="B11" s="197"/>
      <c r="C11" s="186" t="s">
        <v>25</v>
      </c>
      <c r="D11" s="252">
        <v>8457632</v>
      </c>
      <c r="E11" s="252">
        <v>7333053.6</v>
      </c>
      <c r="F11" s="252">
        <v>282216689.5848</v>
      </c>
      <c r="G11" s="252">
        <v>1219069043.156</v>
      </c>
      <c r="H11" s="252">
        <v>166914</v>
      </c>
      <c r="I11" s="252">
        <v>3551155</v>
      </c>
      <c r="J11" s="252">
        <v>915000</v>
      </c>
      <c r="K11" s="252">
        <v>154196.8</v>
      </c>
      <c r="L11" s="252">
        <f t="shared" si="1"/>
        <v>1521863684.1407998</v>
      </c>
      <c r="M11" s="255" t="s">
        <v>26</v>
      </c>
      <c r="N11" s="254"/>
    </row>
    <row r="12" spans="1:14" ht="35.25" customHeight="1">
      <c r="A12" s="328"/>
      <c r="B12" s="197"/>
      <c r="C12" s="186" t="s">
        <v>27</v>
      </c>
      <c r="D12" s="252">
        <v>107996109.07</v>
      </c>
      <c r="E12" s="252">
        <v>4831725.8</v>
      </c>
      <c r="F12" s="252">
        <v>44302517.8</v>
      </c>
      <c r="G12" s="252">
        <v>39645807</v>
      </c>
      <c r="H12" s="252">
        <v>296883</v>
      </c>
      <c r="I12" s="252">
        <v>1000000</v>
      </c>
      <c r="J12" s="252">
        <v>0</v>
      </c>
      <c r="K12" s="252">
        <v>2813600</v>
      </c>
      <c r="L12" s="252">
        <f t="shared" si="1"/>
        <v>200886642.67</v>
      </c>
      <c r="M12" s="255" t="s">
        <v>28</v>
      </c>
      <c r="N12" s="254"/>
    </row>
    <row r="13" spans="1:14" ht="49.5" customHeight="1">
      <c r="A13" s="328"/>
      <c r="B13" s="197"/>
      <c r="C13" s="186" t="s">
        <v>29</v>
      </c>
      <c r="D13" s="252">
        <v>1420000</v>
      </c>
      <c r="E13" s="252">
        <v>26196576.6</v>
      </c>
      <c r="F13" s="252">
        <v>107308797.6</v>
      </c>
      <c r="G13" s="252">
        <v>43987400</v>
      </c>
      <c r="H13" s="252">
        <v>5069240</v>
      </c>
      <c r="I13" s="257">
        <v>75130761</v>
      </c>
      <c r="J13" s="252">
        <v>700000</v>
      </c>
      <c r="K13" s="252">
        <v>5196102</v>
      </c>
      <c r="L13" s="252">
        <f t="shared" si="1"/>
        <v>265008877.2</v>
      </c>
      <c r="M13" s="258" t="s">
        <v>59</v>
      </c>
      <c r="N13" s="254"/>
    </row>
    <row r="14" spans="1:15" ht="47.25" customHeight="1">
      <c r="A14" s="328"/>
      <c r="B14" s="197"/>
      <c r="C14" s="186" t="s">
        <v>31</v>
      </c>
      <c r="D14" s="252">
        <v>0</v>
      </c>
      <c r="E14" s="252">
        <v>39269502</v>
      </c>
      <c r="F14" s="252">
        <v>1020000</v>
      </c>
      <c r="G14" s="252">
        <v>33739460</v>
      </c>
      <c r="H14" s="252">
        <v>3924481</v>
      </c>
      <c r="I14" s="252">
        <v>26820622</v>
      </c>
      <c r="J14" s="252">
        <v>0</v>
      </c>
      <c r="K14" s="252">
        <v>527000</v>
      </c>
      <c r="L14" s="252">
        <f t="shared" si="1"/>
        <v>105301065</v>
      </c>
      <c r="M14" s="255" t="s">
        <v>32</v>
      </c>
      <c r="N14" s="254"/>
      <c r="O14" s="259"/>
    </row>
    <row r="15" spans="1:14" ht="31.5" customHeight="1">
      <c r="A15" s="328"/>
      <c r="B15" s="197"/>
      <c r="C15" s="186" t="s">
        <v>33</v>
      </c>
      <c r="D15" s="252">
        <v>0</v>
      </c>
      <c r="E15" s="252">
        <v>1631448.6392299999</v>
      </c>
      <c r="F15" s="252">
        <v>0</v>
      </c>
      <c r="G15" s="252">
        <v>2115276.0359300002</v>
      </c>
      <c r="H15" s="252">
        <v>23688335.88932</v>
      </c>
      <c r="I15" s="252">
        <v>484205.38583000004</v>
      </c>
      <c r="J15" s="252">
        <v>0</v>
      </c>
      <c r="K15" s="252">
        <v>10056234.52802</v>
      </c>
      <c r="L15" s="252">
        <f t="shared" si="1"/>
        <v>37975500.47833</v>
      </c>
      <c r="M15" s="255" t="s">
        <v>34</v>
      </c>
      <c r="N15" s="254"/>
    </row>
    <row r="16" spans="1:14" ht="37.5" customHeight="1">
      <c r="A16" s="328"/>
      <c r="B16" s="197"/>
      <c r="C16" s="186" t="s">
        <v>35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f t="shared" si="1"/>
        <v>0</v>
      </c>
      <c r="M16" s="255" t="s">
        <v>36</v>
      </c>
      <c r="N16" s="254"/>
    </row>
    <row r="17" spans="1:14" ht="42.75" customHeight="1">
      <c r="A17" s="328"/>
      <c r="B17" s="197"/>
      <c r="C17" s="186" t="s">
        <v>37</v>
      </c>
      <c r="D17" s="252">
        <f>D18+D19</f>
        <v>48334592.8</v>
      </c>
      <c r="E17" s="252">
        <f aca="true" t="shared" si="3" ref="E17:K17">E18+E19</f>
        <v>718914231.6067201</v>
      </c>
      <c r="F17" s="252">
        <f t="shared" si="3"/>
        <v>1018483745.5040001</v>
      </c>
      <c r="G17" s="252">
        <f t="shared" si="3"/>
        <v>1197968744.1456</v>
      </c>
      <c r="H17" s="252">
        <f t="shared" si="3"/>
        <v>78621852.38848</v>
      </c>
      <c r="I17" s="252">
        <f t="shared" si="3"/>
        <v>166793612</v>
      </c>
      <c r="J17" s="252">
        <f t="shared" si="3"/>
        <v>3788397</v>
      </c>
      <c r="K17" s="252">
        <f t="shared" si="3"/>
        <v>26235093.44</v>
      </c>
      <c r="L17" s="252">
        <f t="shared" si="1"/>
        <v>3259140268.8848004</v>
      </c>
      <c r="M17" s="255" t="s">
        <v>38</v>
      </c>
      <c r="N17" s="254"/>
    </row>
    <row r="18" spans="1:14" ht="31.5" customHeight="1">
      <c r="A18" s="328"/>
      <c r="B18" s="197"/>
      <c r="C18" s="186" t="s">
        <v>39</v>
      </c>
      <c r="D18" s="252">
        <v>48334592.8</v>
      </c>
      <c r="E18" s="252">
        <v>718914231.6067201</v>
      </c>
      <c r="F18" s="252">
        <v>1018483745.5040001</v>
      </c>
      <c r="G18" s="252">
        <v>1197968744.1456</v>
      </c>
      <c r="H18" s="252">
        <v>78621852.38848</v>
      </c>
      <c r="I18" s="252">
        <v>166793612</v>
      </c>
      <c r="J18" s="252">
        <v>3788397</v>
      </c>
      <c r="K18" s="252">
        <v>26235093.44</v>
      </c>
      <c r="L18" s="252">
        <f t="shared" si="1"/>
        <v>3259140268.8848004</v>
      </c>
      <c r="M18" s="255" t="s">
        <v>40</v>
      </c>
      <c r="N18" s="254"/>
    </row>
    <row r="19" spans="1:14" ht="29.25" customHeight="1" thickBot="1">
      <c r="A19" s="328"/>
      <c r="B19" s="197"/>
      <c r="C19" s="191" t="s">
        <v>41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52">
        <f t="shared" si="1"/>
        <v>0</v>
      </c>
      <c r="M19" s="261" t="s">
        <v>42</v>
      </c>
      <c r="N19" s="254"/>
    </row>
    <row r="20" spans="1:14" s="236" customFormat="1" ht="42" customHeight="1" thickBot="1">
      <c r="A20" s="193"/>
      <c r="B20" s="197"/>
      <c r="C20" s="194" t="s">
        <v>43</v>
      </c>
      <c r="D20" s="262">
        <f>D6+D8+D9+D10+D11+D12+D13+D14+D15+D16+D18+D19</f>
        <v>167554733.87</v>
      </c>
      <c r="E20" s="262">
        <f aca="true" t="shared" si="4" ref="E20:L20">E6+E8+E9+E10+E11+E12+E13+E14+E15+E16+E18+E19</f>
        <v>927195026.2459501</v>
      </c>
      <c r="F20" s="262">
        <f t="shared" si="4"/>
        <v>7261668368.4568</v>
      </c>
      <c r="G20" s="262">
        <f t="shared" si="4"/>
        <v>8580242743.50553</v>
      </c>
      <c r="H20" s="262">
        <f t="shared" si="4"/>
        <v>121724164.2778</v>
      </c>
      <c r="I20" s="262">
        <f t="shared" si="4"/>
        <v>384496535.38583</v>
      </c>
      <c r="J20" s="262">
        <f t="shared" si="4"/>
        <v>9578917</v>
      </c>
      <c r="K20" s="262">
        <f t="shared" si="4"/>
        <v>50793666.768020004</v>
      </c>
      <c r="L20" s="262">
        <f t="shared" si="4"/>
        <v>17503254155.509933</v>
      </c>
      <c r="M20" s="263" t="s">
        <v>58</v>
      </c>
      <c r="N20" s="264"/>
    </row>
    <row r="21" spans="1:13" ht="18" customHeight="1" thickTop="1">
      <c r="A21" s="193"/>
      <c r="B21" s="197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</row>
    <row r="22" spans="1:13" ht="21.75" customHeight="1">
      <c r="A22" s="265">
        <v>13</v>
      </c>
      <c r="B22" s="197"/>
      <c r="C22" s="200"/>
      <c r="D22" s="246">
        <f>D6+D8+D9+D10+D11+D12+D13+D14+D15+D16+D18+D19</f>
        <v>167554733.87</v>
      </c>
      <c r="E22" s="246"/>
      <c r="F22" s="246"/>
      <c r="G22" s="246"/>
      <c r="H22" s="246"/>
      <c r="I22" s="246"/>
      <c r="J22" s="246"/>
      <c r="K22" s="246"/>
      <c r="L22" s="246"/>
      <c r="M22" s="197"/>
    </row>
    <row r="23" spans="5:14" ht="105" customHeight="1">
      <c r="E23" s="254">
        <v>550968972.5</v>
      </c>
      <c r="F23" s="254">
        <v>495872075.25</v>
      </c>
      <c r="G23" s="199" t="s">
        <v>104</v>
      </c>
      <c r="M23" s="204"/>
      <c r="N23" s="199">
        <v>650450219</v>
      </c>
    </row>
    <row r="24" spans="3:14" ht="15.75">
      <c r="C24" s="200"/>
      <c r="D24" s="200"/>
      <c r="E24" s="266"/>
      <c r="F24" s="267">
        <v>55096897.25</v>
      </c>
      <c r="G24" s="200"/>
      <c r="H24" s="200"/>
      <c r="I24" s="200"/>
      <c r="J24" s="200"/>
      <c r="K24" s="326"/>
      <c r="L24" s="326"/>
      <c r="M24" s="197"/>
      <c r="N24" s="199">
        <v>606115707</v>
      </c>
    </row>
    <row r="25" spans="3:14" ht="15.75">
      <c r="C25" s="200"/>
      <c r="D25" s="201">
        <v>167554733.87</v>
      </c>
      <c r="E25" s="201">
        <v>927195026.2459501</v>
      </c>
      <c r="F25" s="201">
        <v>7261668368.4568</v>
      </c>
      <c r="G25" s="201">
        <v>8580242743.50553</v>
      </c>
      <c r="H25" s="201">
        <v>121724164.2778</v>
      </c>
      <c r="I25" s="201">
        <v>384496535.38583</v>
      </c>
      <c r="J25" s="201">
        <v>9578917</v>
      </c>
      <c r="K25" s="201">
        <v>51080807.768020004</v>
      </c>
      <c r="L25" s="203">
        <v>17503541296.509933</v>
      </c>
      <c r="M25" s="197"/>
      <c r="N25" s="254">
        <f>SUM(N23:N24)</f>
        <v>1256565926</v>
      </c>
    </row>
    <row r="26" spans="3:13" ht="15.75">
      <c r="C26" s="200"/>
      <c r="D26" s="200"/>
      <c r="E26" s="200"/>
      <c r="F26" s="200"/>
      <c r="G26" s="200"/>
      <c r="H26" s="200"/>
      <c r="I26" s="327"/>
      <c r="J26" s="327"/>
      <c r="K26" s="200"/>
      <c r="L26" s="200"/>
      <c r="M26" s="197"/>
    </row>
    <row r="27" spans="3:13" ht="15.75">
      <c r="C27" s="200"/>
      <c r="D27" s="200"/>
      <c r="E27" s="200"/>
      <c r="F27" s="200"/>
      <c r="G27" s="200"/>
      <c r="H27" s="200"/>
      <c r="I27" s="200"/>
      <c r="J27" s="200"/>
      <c r="K27" s="200"/>
      <c r="L27" s="246"/>
      <c r="M27" s="197"/>
    </row>
    <row r="28" spans="3:13" ht="15.75"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197"/>
    </row>
    <row r="29" spans="3:13" ht="15.75"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197"/>
    </row>
    <row r="30" spans="3:13" ht="15.75"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197"/>
    </row>
    <row r="31" spans="3:13" ht="15.75"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197"/>
    </row>
    <row r="32" spans="3:13" ht="15.75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197"/>
    </row>
    <row r="33" spans="3:13" ht="15.75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97"/>
    </row>
    <row r="34" spans="3:13" ht="15.75">
      <c r="C34" s="200"/>
      <c r="D34" s="200"/>
      <c r="E34" s="213"/>
      <c r="F34" s="200"/>
      <c r="G34" s="200"/>
      <c r="H34" s="200"/>
      <c r="I34" s="200"/>
      <c r="J34" s="200"/>
      <c r="K34" s="200"/>
      <c r="L34" s="200"/>
      <c r="M34" s="197"/>
    </row>
    <row r="35" spans="3:13" ht="15.75"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197"/>
    </row>
    <row r="36" spans="3:13" ht="15.75"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197"/>
    </row>
    <row r="37" spans="3:13" ht="15.75"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197"/>
    </row>
    <row r="38" spans="3:13" ht="15.75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197"/>
    </row>
    <row r="39" spans="3:13" ht="15.75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197"/>
    </row>
    <row r="40" spans="3:13" ht="15.75"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197"/>
    </row>
    <row r="41" spans="3:13" ht="15.75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197"/>
    </row>
    <row r="42" spans="3:13" ht="15.75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197"/>
    </row>
    <row r="43" spans="3:13" ht="15.75"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197"/>
    </row>
    <row r="44" spans="3:13" ht="15.75"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197"/>
    </row>
    <row r="45" spans="3:13" ht="15.75"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197"/>
    </row>
    <row r="46" spans="3:13" ht="15.75"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197"/>
    </row>
    <row r="47" spans="3:13" ht="15.75"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197"/>
    </row>
    <row r="48" spans="3:13" ht="15.75"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97"/>
    </row>
    <row r="49" spans="3:13" ht="15.75"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197"/>
    </row>
    <row r="50" spans="3:13" ht="15.75"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197"/>
    </row>
    <row r="51" spans="3:13" ht="15.75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197"/>
    </row>
    <row r="52" spans="3:13" ht="15.75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197"/>
    </row>
    <row r="53" spans="3:13" ht="15.75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197"/>
    </row>
    <row r="54" spans="3:13" ht="15.75"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197"/>
    </row>
    <row r="55" spans="3:13" ht="15.75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197"/>
    </row>
    <row r="56" spans="3:13" ht="15.75"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197"/>
    </row>
    <row r="57" spans="3:13" ht="15.75"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197"/>
    </row>
    <row r="58" spans="3:13" ht="15.75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197"/>
    </row>
    <row r="59" spans="3:13" ht="15.75"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197"/>
    </row>
    <row r="60" spans="3:13" ht="15.75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197"/>
    </row>
    <row r="61" spans="3:13" ht="15.75"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97"/>
    </row>
    <row r="62" spans="3:13" ht="15.75"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197"/>
    </row>
    <row r="63" spans="3:13" ht="15.75"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197"/>
    </row>
    <row r="64" spans="3:13" ht="15.75"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197"/>
    </row>
    <row r="65" spans="3:13" ht="15.75"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197"/>
    </row>
    <row r="66" spans="3:13" ht="15.75"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197"/>
    </row>
    <row r="67" spans="3:13" ht="15.75"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197"/>
    </row>
    <row r="68" spans="3:13" ht="15.75"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197"/>
    </row>
    <row r="69" spans="3:13" ht="15.75"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197"/>
    </row>
    <row r="70" spans="3:13" ht="15.75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197"/>
    </row>
    <row r="71" spans="3:13" ht="15.75"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197"/>
    </row>
    <row r="72" spans="3:13" ht="15.75"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197"/>
    </row>
    <row r="73" spans="3:13" ht="15.75"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197"/>
    </row>
  </sheetData>
  <sheetProtection/>
  <mergeCells count="10">
    <mergeCell ref="P4:P5"/>
    <mergeCell ref="C21:M21"/>
    <mergeCell ref="K24:L24"/>
    <mergeCell ref="I26:J26"/>
    <mergeCell ref="A1:A19"/>
    <mergeCell ref="C1:M1"/>
    <mergeCell ref="C3:M3"/>
    <mergeCell ref="C4:C5"/>
    <mergeCell ref="M4:M5"/>
    <mergeCell ref="O4:O5"/>
  </mergeCells>
  <printOptions horizontalCentered="1" verticalCentered="1"/>
  <pageMargins left="0.33" right="0.28" top="0.551181102362205" bottom="0.47244094488189" header="0.393700787401575" footer="0.236220472440945"/>
  <pageSetup fitToWidth="5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12">
    <tabColor theme="6" tint="-0.24997000396251678"/>
  </sheetPr>
  <dimension ref="A1:AA49"/>
  <sheetViews>
    <sheetView rightToLeft="1" zoomScale="90" zoomScaleNormal="90" zoomScaleSheetLayoutView="70" workbookViewId="0" topLeftCell="D13">
      <selection activeCell="N6" sqref="N6:N20"/>
    </sheetView>
  </sheetViews>
  <sheetFormatPr defaultColWidth="15.00390625" defaultRowHeight="12.75"/>
  <cols>
    <col min="1" max="1" width="5.140625" style="1" customWidth="1"/>
    <col min="2" max="2" width="2.8515625" style="1" customWidth="1"/>
    <col min="3" max="3" width="20.7109375" style="36" customWidth="1"/>
    <col min="4" max="4" width="18.00390625" style="1" bestFit="1" customWidth="1"/>
    <col min="5" max="5" width="18.28125" style="1" customWidth="1"/>
    <col min="6" max="7" width="19.421875" style="1" bestFit="1" customWidth="1"/>
    <col min="8" max="8" width="16.140625" style="1" bestFit="1" customWidth="1"/>
    <col min="9" max="9" width="18.00390625" style="1" bestFit="1" customWidth="1"/>
    <col min="10" max="10" width="14.8515625" style="1" bestFit="1" customWidth="1"/>
    <col min="11" max="11" width="18.00390625" style="1" bestFit="1" customWidth="1"/>
    <col min="12" max="12" width="20.7109375" style="138" customWidth="1"/>
    <col min="13" max="13" width="25.421875" style="33" customWidth="1"/>
    <col min="14" max="14" width="20.8515625" style="1" bestFit="1" customWidth="1"/>
    <col min="15" max="15" width="17.421875" style="1" bestFit="1" customWidth="1"/>
    <col min="16" max="16384" width="15.00390625" style="1" customWidth="1"/>
  </cols>
  <sheetData>
    <row r="1" spans="1:13" ht="26.25" customHeight="1">
      <c r="A1" s="343" t="s">
        <v>83</v>
      </c>
      <c r="B1" s="6"/>
      <c r="C1" s="345" t="s">
        <v>98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24" customHeight="1">
      <c r="A2" s="343"/>
      <c r="B2" s="6"/>
      <c r="C2" s="98" t="s">
        <v>109</v>
      </c>
      <c r="D2" s="73"/>
      <c r="E2" s="73"/>
      <c r="F2" s="73"/>
      <c r="G2" s="73"/>
      <c r="H2" s="73"/>
      <c r="I2" s="73"/>
      <c r="J2" s="73"/>
      <c r="K2" s="73"/>
      <c r="L2" s="134"/>
      <c r="M2" s="97" t="s">
        <v>110</v>
      </c>
    </row>
    <row r="3" spans="1:27" ht="36.75" customHeight="1" thickBot="1">
      <c r="A3" s="343"/>
      <c r="B3" s="6"/>
      <c r="C3" s="346" t="s">
        <v>99</v>
      </c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1.5" customHeight="1" thickTop="1">
      <c r="A4" s="343"/>
      <c r="B4" s="105"/>
      <c r="C4" s="348" t="s">
        <v>0</v>
      </c>
      <c r="D4" s="120" t="s">
        <v>1</v>
      </c>
      <c r="E4" s="120" t="s">
        <v>2</v>
      </c>
      <c r="F4" s="120" t="s">
        <v>3</v>
      </c>
      <c r="G4" s="120" t="s">
        <v>4</v>
      </c>
      <c r="H4" s="120" t="s">
        <v>5</v>
      </c>
      <c r="I4" s="120" t="s">
        <v>6</v>
      </c>
      <c r="J4" s="120" t="s">
        <v>7</v>
      </c>
      <c r="K4" s="120" t="s">
        <v>8</v>
      </c>
      <c r="L4" s="135" t="s">
        <v>9</v>
      </c>
      <c r="M4" s="350" t="s">
        <v>10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13" ht="49.5" customHeight="1" thickBot="1">
      <c r="A5" s="343"/>
      <c r="B5" s="6"/>
      <c r="C5" s="349"/>
      <c r="D5" s="119" t="s">
        <v>11</v>
      </c>
      <c r="E5" s="119" t="s">
        <v>12</v>
      </c>
      <c r="F5" s="119" t="s">
        <v>64</v>
      </c>
      <c r="G5" s="119" t="s">
        <v>55</v>
      </c>
      <c r="H5" s="119" t="s">
        <v>13</v>
      </c>
      <c r="I5" s="119" t="s">
        <v>61</v>
      </c>
      <c r="J5" s="119" t="s">
        <v>62</v>
      </c>
      <c r="K5" s="119" t="s">
        <v>63</v>
      </c>
      <c r="L5" s="119" t="s">
        <v>14</v>
      </c>
      <c r="M5" s="351"/>
    </row>
    <row r="6" spans="1:15" ht="45" customHeight="1">
      <c r="A6" s="343"/>
      <c r="B6" s="6"/>
      <c r="C6" s="89" t="s">
        <v>15</v>
      </c>
      <c r="D6" s="167">
        <f>'جدول 9 عام ثابت '!D6+'خاص ثابت  10 '!D6</f>
        <v>0</v>
      </c>
      <c r="E6" s="167">
        <f>'جدول 9 عام ثابت '!E6+'خاص ثابت  10 '!E6</f>
        <v>8328080.7545404</v>
      </c>
      <c r="F6" s="167">
        <f>'جدول 9 عام ثابت '!F6+'خاص ثابت  10 '!F6</f>
        <v>42824718.324607335</v>
      </c>
      <c r="G6" s="167">
        <f>'جدول 9 عام ثابت '!G6+'خاص ثابت  10 '!G6</f>
        <v>720543968.6197833</v>
      </c>
      <c r="H6" s="167">
        <f>'جدول 9 عام ثابت '!H6+'خاص ثابت  10 '!H6</f>
        <v>251282.6747720365</v>
      </c>
      <c r="I6" s="167">
        <f>'جدول 9 عام ثابت '!I6+'خاص ثابت  10 '!I6</f>
        <v>43347.36842105263</v>
      </c>
      <c r="J6" s="167">
        <f>'جدول 9 عام ثابت '!J6+'خاص ثابت  10 '!J6</f>
        <v>1633043.015923839</v>
      </c>
      <c r="K6" s="167">
        <f>'جدول 9 عام ثابت '!K6+'خاص ثابت  10 '!K6</f>
        <v>2832499.9999999995</v>
      </c>
      <c r="L6" s="167">
        <f>'جدول 9 عام ثابت '!L6+'خاص ثابت  10 '!L6</f>
        <v>776456940.758048</v>
      </c>
      <c r="M6" s="111" t="s">
        <v>16</v>
      </c>
      <c r="N6" s="99"/>
      <c r="O6" s="126"/>
    </row>
    <row r="7" spans="1:15" ht="36" customHeight="1">
      <c r="A7" s="343"/>
      <c r="B7" s="6"/>
      <c r="C7" s="90" t="s">
        <v>17</v>
      </c>
      <c r="D7" s="167">
        <f>'جدول 9 عام ثابت '!D7+'خاص ثابت  10 '!D7</f>
        <v>1166143.1064572427</v>
      </c>
      <c r="E7" s="167">
        <f>'جدول 9 عام ثابت '!E7+'خاص ثابت  10 '!E7</f>
        <v>57074205.933682375</v>
      </c>
      <c r="F7" s="167">
        <f>'جدول 9 عام ثابت '!F7+'خاص ثابت  10 '!F7</f>
        <v>5025501300.844678</v>
      </c>
      <c r="G7" s="167">
        <f>'جدول 9 عام ثابت '!G7+'خاص ثابت  10 '!G7</f>
        <v>5401625327.214743</v>
      </c>
      <c r="H7" s="167">
        <f>'جدول 9 عام ثابت '!H7+'خاص ثابت  10 '!H7</f>
        <v>5871327.254305977</v>
      </c>
      <c r="I7" s="167">
        <f>'جدول 9 عام ثابت '!I7+'خاص ثابت  10 '!I7</f>
        <v>93157894.7368421</v>
      </c>
      <c r="J7" s="167">
        <f>'جدول 9 عام ثابت '!J7+'خاص ثابت  10 '!J7</f>
        <v>0</v>
      </c>
      <c r="K7" s="167">
        <f>'جدول 9 عام ثابت '!K7+'خاص ثابت  10 '!K7</f>
        <v>2915925.925925926</v>
      </c>
      <c r="L7" s="167">
        <f>'جدول 9 عام ثابت '!L7+'خاص ثابت  10 '!L7</f>
        <v>10587312125.016634</v>
      </c>
      <c r="M7" s="112" t="s">
        <v>18</v>
      </c>
      <c r="N7" s="99"/>
      <c r="O7" s="126"/>
    </row>
    <row r="8" spans="1:15" ht="28.5" customHeight="1">
      <c r="A8" s="343"/>
      <c r="B8" s="6"/>
      <c r="C8" s="90" t="s">
        <v>19</v>
      </c>
      <c r="D8" s="167">
        <f>'جدول 9 عام ثابت '!D8+'خاص ثابت  10 '!D8</f>
        <v>1166143.1064572427</v>
      </c>
      <c r="E8" s="167">
        <f>'جدول 9 عام ثابت '!E8+'خاص ثابت  10 '!E8</f>
        <v>57074205.933682375</v>
      </c>
      <c r="F8" s="167">
        <f>'جدول 9 عام ثابت '!F8+'خاص ثابت  10 '!F8</f>
        <v>5025501300.844678</v>
      </c>
      <c r="G8" s="167">
        <f>'جدول 9 عام ثابت '!G8+'خاص ثابت  10 '!G8</f>
        <v>5383016406.175182</v>
      </c>
      <c r="H8" s="167">
        <f>'جدول 9 عام ثابت '!H8+'خاص ثابت  10 '!H8</f>
        <v>5871327.254305977</v>
      </c>
      <c r="I8" s="167">
        <f>'جدول 9 عام ثابت '!I8+'خاص ثابت  10 '!I8</f>
        <v>93157894.7368421</v>
      </c>
      <c r="J8" s="167">
        <f>'جدول 9 عام ثابت '!J8+'خاص ثابت  10 '!J8</f>
        <v>0</v>
      </c>
      <c r="K8" s="167">
        <f>'جدول 9 عام ثابت '!K8+'خاص ثابت  10 '!K8</f>
        <v>2915925.925925926</v>
      </c>
      <c r="L8" s="167">
        <f>'جدول 9 عام ثابت '!L8+'خاص ثابت  10 '!L8</f>
        <v>10568703203.977074</v>
      </c>
      <c r="M8" s="112" t="s">
        <v>20</v>
      </c>
      <c r="N8" s="99"/>
      <c r="O8" s="126"/>
    </row>
    <row r="9" spans="1:15" ht="31.5" customHeight="1">
      <c r="A9" s="343"/>
      <c r="B9" s="6"/>
      <c r="C9" s="90" t="s">
        <v>21</v>
      </c>
      <c r="D9" s="167">
        <f>'جدول 9 عام ثابت '!D9+'خاص ثابت  10 '!D9</f>
        <v>0</v>
      </c>
      <c r="E9" s="167">
        <f>'جدول 9 عام ثابت '!E9+'خاص ثابت  10 '!E9</f>
        <v>0</v>
      </c>
      <c r="F9" s="167">
        <f>'جدول 9 عام ثابت '!F9+'خاص ثابت  10 '!F9</f>
        <v>0</v>
      </c>
      <c r="G9" s="167">
        <f>'جدول 9 عام ثابت '!G9+'خاص ثابت  10 '!G9</f>
        <v>18608921.03956044</v>
      </c>
      <c r="H9" s="167">
        <f>'جدول 9 عام ثابت '!H9+'خاص ثابت  10 '!H9</f>
        <v>0</v>
      </c>
      <c r="I9" s="167">
        <f>'جدول 9 عام ثابت '!I9+'خاص ثابت  10 '!I9</f>
        <v>0</v>
      </c>
      <c r="J9" s="167">
        <f>'جدول 9 عام ثابت '!J9+'خاص ثابت  10 '!J9</f>
        <v>0</v>
      </c>
      <c r="K9" s="167">
        <f>'جدول 9 عام ثابت '!K9+'خاص ثابت  10 '!K9</f>
        <v>0</v>
      </c>
      <c r="L9" s="167">
        <f>'جدول 9 عام ثابت '!L9+'خاص ثابت  10 '!L9</f>
        <v>18608921.03956044</v>
      </c>
      <c r="M9" s="112" t="s">
        <v>22</v>
      </c>
      <c r="N9" s="99"/>
      <c r="O9" s="126"/>
    </row>
    <row r="10" spans="1:15" ht="31.5" customHeight="1">
      <c r="A10" s="343"/>
      <c r="B10" s="6"/>
      <c r="C10" s="90" t="s">
        <v>23</v>
      </c>
      <c r="D10" s="167">
        <f>'جدول 9 عام ثابت '!D10+'خاص ثابت  10 '!D10</f>
        <v>56370349.080413476</v>
      </c>
      <c r="E10" s="167">
        <f>'جدول 9 عام ثابت '!E10+'خاص ثابت  10 '!E10</f>
        <v>641971040.5116699</v>
      </c>
      <c r="F10" s="167">
        <f>'جدول 9 عام ثابت '!F10+'خاص ثابت  10 '!F10</f>
        <v>212493614.63859004</v>
      </c>
      <c r="G10" s="167">
        <f>'جدول 9 عام ثابت '!G10+'خاص ثابت  10 '!G10</f>
        <v>2968426111.129863</v>
      </c>
      <c r="H10" s="167">
        <f>'جدول 9 عام ثابت '!H10+'خاص ثابت  10 '!H10</f>
        <v>120112996.71888395</v>
      </c>
      <c r="I10" s="167">
        <f>'جدول 9 عام ثابت '!I10+'خاص ثابت  10 '!I10</f>
        <v>223571225.0433777</v>
      </c>
      <c r="J10" s="167">
        <f>'جدول 9 عام ثابت '!J10+'خاص ثابت  10 '!J10</f>
        <v>3882364.3126754803</v>
      </c>
      <c r="K10" s="167">
        <f>'جدول 9 عام ثابت '!K10+'خاص ثابت  10 '!K10</f>
        <v>48375787.667887665</v>
      </c>
      <c r="L10" s="167">
        <f>'جدول 9 عام ثابت '!L10+'خاص ثابت  10 '!L10</f>
        <v>4275203489.103361</v>
      </c>
      <c r="M10" s="112" t="s">
        <v>24</v>
      </c>
      <c r="N10" s="99"/>
      <c r="O10" s="126"/>
    </row>
    <row r="11" spans="1:15" ht="31.5" customHeight="1">
      <c r="A11" s="343"/>
      <c r="B11" s="6"/>
      <c r="C11" s="90" t="s">
        <v>25</v>
      </c>
      <c r="D11" s="167">
        <f>'جدول 9 عام ثابت '!D11+'خاص ثابت  10 '!D11</f>
        <v>7380132.635253054</v>
      </c>
      <c r="E11" s="167">
        <f>'جدول 9 عام ثابت '!E11+'خاص ثابت  10 '!E11</f>
        <v>6398825.130890052</v>
      </c>
      <c r="F11" s="167">
        <f>'جدول 9 عام ثابت '!F11+'خاص ثابت  10 '!F11</f>
        <v>264531094.66302285</v>
      </c>
      <c r="G11" s="167">
        <f>'جدول 9 عام ثابت '!G11+'خاص ثابت  10 '!G11</f>
        <v>3652835743.863104</v>
      </c>
      <c r="H11" s="167">
        <f>'جدول 9 عام ثابت '!H11+'خاص ثابت  10 '!H11</f>
        <v>169112.46200607903</v>
      </c>
      <c r="I11" s="167">
        <f>'جدول 9 عام ثابت '!I11+'خاص ثابت  10 '!I11</f>
        <v>3738057.894736842</v>
      </c>
      <c r="J11" s="167">
        <f>'جدول 9 عام ثابت '!J11+'خاص ثابت  10 '!J11</f>
        <v>309644.67005076143</v>
      </c>
      <c r="K11" s="167">
        <f>'جدول 9 عام ثابت '!K11+'خاص ثابت  10 '!K11</f>
        <v>178468.5185185185</v>
      </c>
      <c r="L11" s="167">
        <f>'جدول 9 عام ثابت '!L11+'خاص ثابت  10 '!L11</f>
        <v>3935541079.8375816</v>
      </c>
      <c r="M11" s="112" t="s">
        <v>26</v>
      </c>
      <c r="N11" s="99"/>
      <c r="O11" s="126"/>
    </row>
    <row r="12" spans="1:15" ht="31.5" customHeight="1">
      <c r="A12" s="343"/>
      <c r="B12" s="6"/>
      <c r="C12" s="90" t="s">
        <v>27</v>
      </c>
      <c r="D12" s="167">
        <f>'جدول 9 عام ثابت '!D12+'خاص ثابت  10 '!D12</f>
        <v>94237442.46945898</v>
      </c>
      <c r="E12" s="167">
        <f>'جدول 9 عام ثابت '!E12+'خاص ثابت  10 '!E12</f>
        <v>99384577.70745833</v>
      </c>
      <c r="F12" s="167">
        <f>'جدول 9 عام ثابت '!F12+'خاص ثابت  10 '!F12</f>
        <v>38658392.495637</v>
      </c>
      <c r="G12" s="167">
        <f>'جدول 9 عام ثابت '!G12+'خاص ثابت  10 '!G12</f>
        <v>248600188.70560682</v>
      </c>
      <c r="H12" s="167">
        <f>'جدول 9 عام ثابت '!H12+'خاص ثابت  10 '!H12</f>
        <v>300793.3130699088</v>
      </c>
      <c r="I12" s="167">
        <f>'جدول 9 عام ثابت '!I12+'خاص ثابت  10 '!I12</f>
        <v>1052631.5789473685</v>
      </c>
      <c r="J12" s="167">
        <f>'جدول 9 عام ثابت '!J12+'خاص ثابت  10 '!J12</f>
        <v>0</v>
      </c>
      <c r="K12" s="167">
        <f>'جدول 9 عام ثابت '!K12+'خاص ثابت  10 '!K12</f>
        <v>3256481.4814814813</v>
      </c>
      <c r="L12" s="167">
        <f>'جدول 9 عام ثابت '!L12+'خاص ثابت  10 '!L12</f>
        <v>485490507.75165987</v>
      </c>
      <c r="M12" s="112" t="s">
        <v>28</v>
      </c>
      <c r="N12" s="99"/>
      <c r="O12" s="126"/>
    </row>
    <row r="13" spans="1:15" ht="33.75" customHeight="1">
      <c r="A13" s="343"/>
      <c r="B13" s="6"/>
      <c r="C13" s="90" t="s">
        <v>29</v>
      </c>
      <c r="D13" s="167">
        <f>'جدول 9 عام ثابت '!D13+'خاص ثابت  10 '!D13</f>
        <v>1239092.4956369982</v>
      </c>
      <c r="E13" s="167">
        <f>'جدول 9 عام ثابت '!E13+'خاص ثابت  10 '!E13</f>
        <v>22859141.884816755</v>
      </c>
      <c r="F13" s="167">
        <f>'جدول 9 عام ثابت '!F13+'خاص ثابت  10 '!F13</f>
        <v>93740453.84523329</v>
      </c>
      <c r="G13" s="167">
        <f>'جدول 9 عام ثابت '!G13+'خاص ثابت  10 '!G13</f>
        <v>40191450.457688294</v>
      </c>
      <c r="H13" s="167">
        <f>'جدول 9 عام ثابت '!H13+'خاص ثابت  10 '!H13</f>
        <v>5209186.894380797</v>
      </c>
      <c r="I13" s="167">
        <f>'جدول 9 عام ثابت '!I13+'خاص ثابت  10 '!I13</f>
        <v>79085011.57894737</v>
      </c>
      <c r="J13" s="167">
        <f>'جدول 9 عام ثابت '!J13+'خاص ثابت  10 '!J13</f>
        <v>236886.6328257191</v>
      </c>
      <c r="K13" s="167">
        <f>'جدول 9 عام ثابت '!K13+'خاص ثابت  10 '!K13</f>
        <v>6014006.944444444</v>
      </c>
      <c r="L13" s="167">
        <f>'جدول 9 عام ثابت '!L13+'خاص ثابت  10 '!L13</f>
        <v>248575230.7339737</v>
      </c>
      <c r="M13" s="112" t="s">
        <v>59</v>
      </c>
      <c r="N13" s="99"/>
      <c r="O13" s="126"/>
    </row>
    <row r="14" spans="1:15" ht="48" customHeight="1">
      <c r="A14" s="343"/>
      <c r="B14" s="6"/>
      <c r="C14" s="90" t="s">
        <v>31</v>
      </c>
      <c r="D14" s="167">
        <f>'جدول 9 عام ثابت '!D14+'خاص ثابت  10 '!D14</f>
        <v>0</v>
      </c>
      <c r="E14" s="167">
        <f>'جدول 9 عام ثابت '!E14+'خاص ثابت  10 '!E14</f>
        <v>685219084.4485358</v>
      </c>
      <c r="F14" s="167">
        <f>'جدول 9 عام ثابت '!F14+'خاص ثابت  10 '!F14</f>
        <v>4655623.276240723</v>
      </c>
      <c r="G14" s="167">
        <f>'جدول 9 عام ثابت '!G14+'خاص ثابت  10 '!G14</f>
        <v>118492850.9976113</v>
      </c>
      <c r="H14" s="167">
        <f>'جدول 9 عام ثابت '!H14+'خاص ثابت  10 '!H14</f>
        <v>91673755.66989323</v>
      </c>
      <c r="I14" s="167">
        <f>'جدول 9 عام ثابت '!I14+'خاص ثابت  10 '!I14</f>
        <v>29646727.09080393</v>
      </c>
      <c r="J14" s="167">
        <f>'جدول 9 عام ثابت '!J14+'خاص ثابت  10 '!J14</f>
        <v>0</v>
      </c>
      <c r="K14" s="167">
        <f>'جدول 9 عام ثابت '!K14+'خاص ثابت  10 '!K14</f>
        <v>33151351.505901504</v>
      </c>
      <c r="L14" s="167">
        <f>'جدول 9 عام ثابت '!L14+'خاص ثابت  10 '!L14</f>
        <v>962839392.9889865</v>
      </c>
      <c r="M14" s="112" t="s">
        <v>32</v>
      </c>
      <c r="N14" s="99"/>
      <c r="O14" s="126"/>
    </row>
    <row r="15" spans="1:15" ht="25.5" customHeight="1">
      <c r="A15" s="343"/>
      <c r="B15" s="6"/>
      <c r="C15" s="90" t="s">
        <v>33</v>
      </c>
      <c r="D15" s="167">
        <f>'جدول 9 عام ثابت '!D15+'خاص ثابت  10 '!D15</f>
        <v>0</v>
      </c>
      <c r="E15" s="167">
        <f>'جدول 9 عام ثابت '!E15+'خاص ثابت  10 '!E15</f>
        <v>59753582.87181338</v>
      </c>
      <c r="F15" s="167">
        <f>'جدول 9 عام ثابت '!F15+'خاص ثابت  10 '!F15</f>
        <v>-240336.26373626376</v>
      </c>
      <c r="G15" s="167">
        <f>'جدول 9 عام ثابت '!G15+'خاص ثابت  10 '!G15</f>
        <v>6724946.93259836</v>
      </c>
      <c r="H15" s="167">
        <f>'جدول 9 عام ثابت '!H15+'خاص ثابت  10 '!H15</f>
        <v>39882418.33537214</v>
      </c>
      <c r="I15" s="167">
        <f>'جدول 9 عام ثابت '!I15+'خاص ثابت  10 '!I15</f>
        <v>4140062.40729358</v>
      </c>
      <c r="J15" s="167">
        <f>'جدول 9 عام ثابت '!J15+'خاص ثابت  10 '!J15</f>
        <v>0</v>
      </c>
      <c r="K15" s="167">
        <f>'جدول 9 عام ثابت '!K15+'خاص ثابت  10 '!K15</f>
        <v>48885610.88280703</v>
      </c>
      <c r="L15" s="167">
        <f>'جدول 9 عام ثابت '!L15+'خاص ثابت  10 '!L15</f>
        <v>159146285.16614822</v>
      </c>
      <c r="M15" s="112" t="s">
        <v>34</v>
      </c>
      <c r="N15" s="99"/>
      <c r="O15" s="126"/>
    </row>
    <row r="16" spans="1:15" ht="34.5" customHeight="1">
      <c r="A16" s="343"/>
      <c r="B16" s="6"/>
      <c r="C16" s="90" t="s">
        <v>35</v>
      </c>
      <c r="D16" s="167">
        <f>'جدول 9 عام ثابت '!D16+'خاص ثابت  10 '!D16</f>
        <v>6759209379.120879</v>
      </c>
      <c r="E16" s="167">
        <f>'جدول 9 عام ثابت '!E16+'خاص ثابت  10 '!E16</f>
        <v>0</v>
      </c>
      <c r="F16" s="167">
        <f>'جدول 9 عام ثابت '!F16+'خاص ثابت  10 '!F16</f>
        <v>0</v>
      </c>
      <c r="G16" s="167">
        <f>'جدول 9 عام ثابت '!G16+'خاص ثابت  10 '!G16</f>
        <v>0</v>
      </c>
      <c r="H16" s="167">
        <f>'جدول 9 عام ثابت '!H16+'خاص ثابت  10 '!H16</f>
        <v>0</v>
      </c>
      <c r="I16" s="167">
        <f>'جدول 9 عام ثابت '!I16+'خاص ثابت  10 '!I16</f>
        <v>0</v>
      </c>
      <c r="J16" s="167">
        <f>'جدول 9 عام ثابت '!J16+'خاص ثابت  10 '!J16</f>
        <v>0</v>
      </c>
      <c r="K16" s="167">
        <f>'جدول 9 عام ثابت '!K16+'خاص ثابت  10 '!K16</f>
        <v>0</v>
      </c>
      <c r="L16" s="167">
        <f>'جدول 9 عام ثابت '!L16+'خاص ثابت  10 '!L16</f>
        <v>6759209379.120879</v>
      </c>
      <c r="M16" s="112" t="s">
        <v>36</v>
      </c>
      <c r="N16" s="99"/>
      <c r="O16" s="126"/>
    </row>
    <row r="17" spans="1:15" ht="36.75" customHeight="1">
      <c r="A17" s="343"/>
      <c r="B17" s="6"/>
      <c r="C17" s="90" t="s">
        <v>37</v>
      </c>
      <c r="D17" s="167">
        <f>'جدول 9 عام ثابت '!D17+'خاص ثابت  10 '!D17</f>
        <v>42176782.54799302</v>
      </c>
      <c r="E17" s="167">
        <f>E18+E19</f>
        <v>666770224.0581895</v>
      </c>
      <c r="F17" s="167">
        <f aca="true" t="shared" si="0" ref="F17:L17">F18+F19</f>
        <v>1436125589.9561915</v>
      </c>
      <c r="G17" s="167">
        <f t="shared" si="0"/>
        <v>1258524499.7445593</v>
      </c>
      <c r="H17" s="167">
        <f t="shared" si="0"/>
        <v>203009148.51274568</v>
      </c>
      <c r="I17" s="167">
        <f t="shared" si="0"/>
        <v>175680546.2348178</v>
      </c>
      <c r="J17" s="167">
        <f t="shared" si="0"/>
        <v>1282029.4416243655</v>
      </c>
      <c r="K17" s="167">
        <f t="shared" si="0"/>
        <v>30697030.60185185</v>
      </c>
      <c r="L17" s="167">
        <f t="shared" si="0"/>
        <v>3814265851.097973</v>
      </c>
      <c r="M17" s="112" t="s">
        <v>38</v>
      </c>
      <c r="N17" s="99"/>
      <c r="O17" s="126"/>
    </row>
    <row r="18" spans="1:15" ht="30.75" customHeight="1">
      <c r="A18" s="343"/>
      <c r="B18" s="6"/>
      <c r="C18" s="90" t="s">
        <v>39</v>
      </c>
      <c r="D18" s="167">
        <f>'جدول 9 عام ثابت '!D18+'خاص ثابت  10 '!D18</f>
        <v>42176782.54799302</v>
      </c>
      <c r="E18" s="167">
        <f>'جدول 9 عام ثابت '!E18+'خاص ثابت  10 '!E18</f>
        <v>627324809.4299477</v>
      </c>
      <c r="F18" s="167">
        <f>'جدول 9 عام ثابت '!F18+'خاص ثابت  10 '!F18</f>
        <v>888729271.8184993</v>
      </c>
      <c r="G18" s="167">
        <f>'جدول 9 عام ثابت '!G18+'خاص ثابت  10 '!G18</f>
        <v>1093037175.3153286</v>
      </c>
      <c r="H18" s="167">
        <f>'جدول 9 عام ثابت '!H18+'خاص ثابت  10 '!H18</f>
        <v>79657398.56988855</v>
      </c>
      <c r="I18" s="167">
        <f>'جدول 9 عام ثابت '!I18+'خاص ثابت  10 '!I18</f>
        <v>175572223.15789473</v>
      </c>
      <c r="J18" s="167">
        <f>'جدول 9 عام ثابت '!J18+'خاص ثابت  10 '!J18</f>
        <v>1282029.4416243655</v>
      </c>
      <c r="K18" s="167">
        <f>'جدول 9 عام ثابت '!K18+'خاص ثابت  10 '!K18</f>
        <v>30697030.60185185</v>
      </c>
      <c r="L18" s="167">
        <f>'جدول 9 عام ثابت '!L18+'خاص ثابت  10 '!L18</f>
        <v>2938476720.883028</v>
      </c>
      <c r="M18" s="112" t="s">
        <v>40</v>
      </c>
      <c r="N18" s="99"/>
      <c r="O18" s="126"/>
    </row>
    <row r="19" spans="1:15" ht="34.5" customHeight="1" thickBot="1">
      <c r="A19" s="343"/>
      <c r="B19" s="6"/>
      <c r="C19" s="91" t="s">
        <v>41</v>
      </c>
      <c r="D19" s="167">
        <f>'جدول 9 عام ثابت '!D19+'خاص ثابت  10 '!D19</f>
        <v>0</v>
      </c>
      <c r="E19" s="167">
        <f>'جدول 9 عام ثابت '!E19+'خاص ثابت  10 '!E19</f>
        <v>39445414.628241755</v>
      </c>
      <c r="F19" s="167">
        <f>'جدول 9 عام ثابت '!F19+'خاص ثابت  10 '!F19</f>
        <v>547396318.1376923</v>
      </c>
      <c r="G19" s="167">
        <f>'جدول 9 عام ثابت '!G19+'خاص ثابت  10 '!G19</f>
        <v>165487324.4292307</v>
      </c>
      <c r="H19" s="167">
        <f>'جدول 9 عام ثابت '!H19+'خاص ثابت  10 '!H19</f>
        <v>123351749.94285712</v>
      </c>
      <c r="I19" s="167">
        <f>'جدول 9 عام ثابت '!I19+'خاص ثابت  10 '!I19</f>
        <v>108323.07692307692</v>
      </c>
      <c r="J19" s="167">
        <f>'جدول 9 عام ثابت '!J19+'خاص ثابت  10 '!J19</f>
        <v>0</v>
      </c>
      <c r="K19" s="167">
        <f>'جدول 9 عام ثابت '!K19+'خاص ثابت  10 '!K19</f>
        <v>0</v>
      </c>
      <c r="L19" s="167">
        <f>'جدول 9 عام ثابت '!L19+'خاص ثابت  10 '!L19</f>
        <v>875789130.2149451</v>
      </c>
      <c r="M19" s="113" t="s">
        <v>42</v>
      </c>
      <c r="N19" s="99"/>
      <c r="O19" s="126"/>
    </row>
    <row r="20" spans="1:15" ht="45.75" customHeight="1" thickBot="1">
      <c r="A20" s="118"/>
      <c r="B20" s="121"/>
      <c r="C20" s="132" t="s">
        <v>43</v>
      </c>
      <c r="D20" s="168">
        <f>D6+D8+D9+D10+D11+D12+D13+D14+D15+D16+D18+D19</f>
        <v>6961779321.456092</v>
      </c>
      <c r="E20" s="168">
        <f aca="true" t="shared" si="1" ref="E20:L20">E6+E8+E9+E10+E11+E12+E13+E14+E15+E16+E18+E19</f>
        <v>2247758763.301596</v>
      </c>
      <c r="F20" s="168">
        <f t="shared" si="1"/>
        <v>7118290451.780463</v>
      </c>
      <c r="G20" s="168">
        <f t="shared" si="1"/>
        <v>14415965087.665558</v>
      </c>
      <c r="H20" s="168">
        <f t="shared" si="1"/>
        <v>466480021.8354298</v>
      </c>
      <c r="I20" s="168">
        <f t="shared" si="1"/>
        <v>610115503.9341878</v>
      </c>
      <c r="J20" s="168">
        <f t="shared" si="1"/>
        <v>7343968.073100165</v>
      </c>
      <c r="K20" s="168">
        <f t="shared" si="1"/>
        <v>176307163.5288184</v>
      </c>
      <c r="L20" s="168">
        <f t="shared" si="1"/>
        <v>32004040281.575253</v>
      </c>
      <c r="M20" s="133" t="s">
        <v>58</v>
      </c>
      <c r="N20" s="99"/>
      <c r="O20" s="126"/>
    </row>
    <row r="21" spans="1:13" ht="21.75" customHeight="1" thickTop="1">
      <c r="A21" s="102">
        <v>14</v>
      </c>
      <c r="C21" s="34"/>
      <c r="D21" s="13"/>
      <c r="E21" s="3"/>
      <c r="F21" s="13"/>
      <c r="G21" s="13"/>
      <c r="H21" s="3"/>
      <c r="I21" s="3"/>
      <c r="J21" s="2"/>
      <c r="K21" s="3"/>
      <c r="L21" s="136"/>
      <c r="M21" s="31"/>
    </row>
    <row r="22" spans="3:13" ht="15.75">
      <c r="C22" s="35"/>
      <c r="D22" s="2"/>
      <c r="E22" s="2"/>
      <c r="F22" s="2"/>
      <c r="G22" s="2"/>
      <c r="H22" s="2"/>
      <c r="I22" s="2"/>
      <c r="J22" s="2"/>
      <c r="K22" s="2"/>
      <c r="L22" s="171"/>
      <c r="M22" s="32"/>
    </row>
    <row r="23" spans="3:13" ht="15.75">
      <c r="C23" s="35"/>
      <c r="D23" s="2"/>
      <c r="E23" s="2"/>
      <c r="F23" s="2"/>
      <c r="G23" s="2"/>
      <c r="H23" s="2"/>
      <c r="I23" s="2"/>
      <c r="J23" s="2"/>
      <c r="K23" s="2"/>
      <c r="L23" s="283"/>
      <c r="M23" s="32"/>
    </row>
    <row r="24" spans="3:13" ht="15.75">
      <c r="C24" s="35"/>
      <c r="D24" s="30"/>
      <c r="E24" s="30"/>
      <c r="F24" s="30"/>
      <c r="G24" s="30"/>
      <c r="H24" s="30"/>
      <c r="I24" s="30"/>
      <c r="J24" s="30"/>
      <c r="K24" s="30"/>
      <c r="L24" s="284"/>
      <c r="M24" s="32"/>
    </row>
    <row r="25" spans="3:13" ht="15.75">
      <c r="C25" s="35"/>
      <c r="D25" s="2"/>
      <c r="E25" s="2"/>
      <c r="F25" s="2"/>
      <c r="G25" s="2"/>
      <c r="H25" s="2"/>
      <c r="I25" s="2"/>
      <c r="J25" s="2"/>
      <c r="K25" s="2"/>
      <c r="L25" s="285"/>
      <c r="M25" s="32"/>
    </row>
    <row r="26" spans="3:13" ht="15.75">
      <c r="C26" s="35"/>
      <c r="D26" s="2"/>
      <c r="E26" s="2"/>
      <c r="F26" s="2"/>
      <c r="G26" s="2"/>
      <c r="H26" s="2"/>
      <c r="I26" s="2"/>
      <c r="J26" s="2"/>
      <c r="K26" s="2"/>
      <c r="L26" s="137"/>
      <c r="M26" s="32"/>
    </row>
    <row r="27" spans="3:14" ht="15.75">
      <c r="C27" s="35"/>
      <c r="D27" s="2"/>
      <c r="E27" s="2"/>
      <c r="F27" s="2"/>
      <c r="G27" s="2"/>
      <c r="H27" s="2"/>
      <c r="I27" s="2"/>
      <c r="J27" s="2"/>
      <c r="K27" s="2"/>
      <c r="L27" s="171"/>
      <c r="M27" s="32"/>
      <c r="N27" s="127"/>
    </row>
    <row r="28" spans="3:13" ht="15.75">
      <c r="C28" s="35"/>
      <c r="D28" s="2"/>
      <c r="E28" s="2"/>
      <c r="F28" s="2"/>
      <c r="G28" s="2"/>
      <c r="H28" s="2"/>
      <c r="I28" s="2"/>
      <c r="J28" s="2"/>
      <c r="K28" s="2"/>
      <c r="L28" s="137"/>
      <c r="M28" s="32"/>
    </row>
    <row r="29" spans="3:13" ht="39.75" customHeight="1"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</row>
    <row r="30" spans="3:13" ht="82.5" customHeight="1"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</row>
    <row r="33" ht="15.75">
      <c r="E33" s="62"/>
    </row>
    <row r="48" spans="3:13" ht="15.75"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</row>
    <row r="49" spans="3:13" ht="15.75"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</sheetData>
  <sheetProtection/>
  <mergeCells count="8">
    <mergeCell ref="A1:A19"/>
    <mergeCell ref="C29:M29"/>
    <mergeCell ref="C30:M30"/>
    <mergeCell ref="C48:M49"/>
    <mergeCell ref="C1:M1"/>
    <mergeCell ref="C3:M3"/>
    <mergeCell ref="C4:C5"/>
    <mergeCell ref="M4:M5"/>
  </mergeCells>
  <printOptions horizontalCentered="1" verticalCentered="1"/>
  <pageMargins left="0.236220472440945" right="0.44" top="0.62992125984252" bottom="0.47244094488189" header="0.354330708661417" footer="0.2362204724409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Sabah Hassan</dc:creator>
  <cp:keywords/>
  <dc:description/>
  <cp:lastModifiedBy>Kulcheen Mohammed</cp:lastModifiedBy>
  <cp:lastPrinted>2001-12-31T21:39:07Z</cp:lastPrinted>
  <dcterms:created xsi:type="dcterms:W3CDTF">2010-08-16T07:21:32Z</dcterms:created>
  <dcterms:modified xsi:type="dcterms:W3CDTF">2001-12-31T21:59:57Z</dcterms:modified>
  <cp:category/>
  <cp:version/>
  <cp:contentType/>
  <cp:contentStatus/>
</cp:coreProperties>
</file>